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activeTab="1"/>
  </bookViews>
  <sheets>
    <sheet name="ENTRATE" sheetId="1" r:id="rId1"/>
    <sheet name="USCITE" sheetId="2" r:id="rId2"/>
    <sheet name="QUADRO GENERALE" sheetId="3" r:id="rId3"/>
  </sheets>
  <definedNames>
    <definedName name="_xlnm._FilterDatabase" localSheetId="1" hidden="1">USCITE!$A$9:$I$9</definedName>
  </definedNames>
  <calcPr calcId="144525"/>
</workbook>
</file>

<file path=xl/calcChain.xml><?xml version="1.0" encoding="utf-8"?>
<calcChain xmlns="http://schemas.openxmlformats.org/spreadsheetml/2006/main">
  <c r="R41" i="2" l="1"/>
  <c r="P41" i="2" l="1"/>
  <c r="R45" i="2" l="1"/>
  <c r="P45" i="2" l="1"/>
  <c r="J42" i="2" l="1"/>
  <c r="N45" i="2"/>
  <c r="J16" i="2" l="1"/>
  <c r="L45" i="2"/>
  <c r="J45" i="2"/>
  <c r="J29" i="2"/>
  <c r="N41" i="2" l="1"/>
  <c r="L46" i="2" l="1"/>
  <c r="K46" i="2"/>
  <c r="J46" i="2"/>
  <c r="I46" i="2"/>
  <c r="J38" i="2"/>
  <c r="I38" i="2"/>
  <c r="J19" i="2"/>
  <c r="I19" i="2"/>
  <c r="L41" i="2"/>
  <c r="K41" i="2"/>
  <c r="J33" i="2"/>
  <c r="I33" i="2"/>
  <c r="J14" i="2"/>
  <c r="I14" i="2"/>
  <c r="J41" i="2"/>
  <c r="I41" i="2"/>
  <c r="F44" i="2" l="1"/>
  <c r="B21" i="3" l="1"/>
  <c r="B22" i="3"/>
  <c r="B23" i="3"/>
  <c r="B24" i="3"/>
  <c r="B26" i="3"/>
  <c r="C28" i="3"/>
  <c r="D15" i="1"/>
  <c r="D21" i="1"/>
  <c r="F57" i="2"/>
  <c r="D44" i="3"/>
  <c r="C44" i="3"/>
  <c r="E132" i="2"/>
  <c r="G136" i="2"/>
  <c r="G138" i="2" s="1"/>
  <c r="C33" i="3" s="1"/>
  <c r="E138" i="2"/>
  <c r="F138" i="2"/>
  <c r="F81" i="2"/>
  <c r="E81" i="2"/>
  <c r="G79" i="2"/>
  <c r="G81" i="2" s="1"/>
  <c r="F38" i="2"/>
  <c r="H136" i="2" l="1"/>
  <c r="H138" i="2" s="1"/>
  <c r="D33" i="3" s="1"/>
  <c r="G82" i="1"/>
  <c r="F83" i="1"/>
  <c r="F87" i="1" s="1"/>
  <c r="E83" i="1"/>
  <c r="D83" i="1"/>
  <c r="D22" i="1"/>
  <c r="D25" i="1"/>
  <c r="E25" i="1"/>
  <c r="G23" i="1"/>
  <c r="G21" i="1"/>
  <c r="G22" i="1" s="1"/>
  <c r="E22" i="1"/>
  <c r="E21" i="1"/>
  <c r="E16" i="1"/>
  <c r="E28" i="1" s="1"/>
  <c r="G58" i="2"/>
  <c r="H58" i="2" s="1"/>
  <c r="G57" i="2"/>
  <c r="G56" i="2"/>
  <c r="H56" i="2" s="1"/>
  <c r="E67" i="2"/>
  <c r="F41" i="2"/>
  <c r="G41" i="2" s="1"/>
  <c r="G42" i="2"/>
  <c r="H42" i="2" s="1"/>
  <c r="G43" i="2"/>
  <c r="H43" i="2" s="1"/>
  <c r="G44" i="2"/>
  <c r="H44" i="2" s="1"/>
  <c r="G45" i="2"/>
  <c r="H45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29" i="2"/>
  <c r="H29" i="2" s="1"/>
  <c r="G15" i="2"/>
  <c r="H15" i="2" s="1"/>
  <c r="G16" i="2"/>
  <c r="H16" i="2" s="1"/>
  <c r="G17" i="2"/>
  <c r="H17" i="2" s="1"/>
  <c r="G18" i="2"/>
  <c r="H18" i="2" s="1"/>
  <c r="G14" i="2"/>
  <c r="E19" i="2"/>
  <c r="D19" i="2"/>
  <c r="D14" i="1"/>
  <c r="D16" i="1" s="1"/>
  <c r="E38" i="2"/>
  <c r="F67" i="2" l="1"/>
  <c r="G67" i="2" s="1"/>
  <c r="H21" i="1"/>
  <c r="G83" i="1"/>
  <c r="C12" i="3" s="1"/>
  <c r="H82" i="1"/>
  <c r="H83" i="1" s="1"/>
  <c r="D12" i="3" s="1"/>
  <c r="C7" i="3"/>
  <c r="H46" i="2"/>
  <c r="D24" i="3" s="1"/>
  <c r="C8" i="3"/>
  <c r="H23" i="1"/>
  <c r="D87" i="1"/>
  <c r="G59" i="2"/>
  <c r="C26" i="3" s="1"/>
  <c r="H57" i="2"/>
  <c r="H59" i="2" s="1"/>
  <c r="G46" i="2"/>
  <c r="C24" i="3" s="1"/>
  <c r="D28" i="1"/>
  <c r="H38" i="2"/>
  <c r="D23" i="3" s="1"/>
  <c r="G38" i="2"/>
  <c r="C23" i="3" s="1"/>
  <c r="C25" i="3" l="1"/>
  <c r="H67" i="2"/>
  <c r="D25" i="3" s="1"/>
  <c r="H22" i="1"/>
  <c r="D7" i="3"/>
  <c r="D8" i="3"/>
  <c r="D26" i="3"/>
  <c r="E26" i="2" l="1"/>
  <c r="C16" i="1"/>
  <c r="E59" i="2" l="1"/>
  <c r="B5" i="3"/>
  <c r="G88" i="2"/>
  <c r="G15" i="1" l="1"/>
  <c r="G18" i="1"/>
  <c r="D134" i="2"/>
  <c r="H76" i="2"/>
  <c r="G76" i="2"/>
  <c r="F76" i="2"/>
  <c r="E76" i="2"/>
  <c r="E72" i="2"/>
  <c r="F72" i="2"/>
  <c r="F59" i="2"/>
  <c r="H50" i="2"/>
  <c r="G50" i="2"/>
  <c r="F50" i="2"/>
  <c r="E50" i="2"/>
  <c r="F46" i="2"/>
  <c r="E46" i="2"/>
  <c r="F26" i="2"/>
  <c r="G25" i="2"/>
  <c r="H25" i="2" s="1"/>
  <c r="G24" i="2"/>
  <c r="H24" i="2" s="1"/>
  <c r="G22" i="2"/>
  <c r="H22" i="2" s="1"/>
  <c r="F19" i="2"/>
  <c r="G72" i="1"/>
  <c r="F25" i="1"/>
  <c r="F76" i="1" s="1"/>
  <c r="H13" i="1"/>
  <c r="G13" i="1"/>
  <c r="H12" i="1"/>
  <c r="G12" i="1"/>
  <c r="H11" i="1"/>
  <c r="G11" i="1"/>
  <c r="H10" i="1"/>
  <c r="G10" i="1"/>
  <c r="H9" i="1"/>
  <c r="G9" i="1"/>
  <c r="H8" i="1"/>
  <c r="G8" i="1"/>
  <c r="E134" i="2" l="1"/>
  <c r="E139" i="2" s="1"/>
  <c r="E143" i="2" s="1"/>
  <c r="F134" i="2"/>
  <c r="F139" i="2" s="1"/>
  <c r="F143" i="2" s="1"/>
  <c r="C6" i="3"/>
  <c r="H15" i="1"/>
  <c r="D6" i="3" s="1"/>
  <c r="G14" i="1"/>
  <c r="G19" i="2"/>
  <c r="C21" i="3" s="1"/>
  <c r="H19" i="2"/>
  <c r="G23" i="2"/>
  <c r="H18" i="1"/>
  <c r="D143" i="2"/>
  <c r="H72" i="1"/>
  <c r="H74" i="1" s="1"/>
  <c r="G74" i="1"/>
  <c r="G24" i="1"/>
  <c r="E74" i="1"/>
  <c r="E87" i="1" s="1"/>
  <c r="G26" i="2" l="1"/>
  <c r="C22" i="3" s="1"/>
  <c r="C29" i="3" s="1"/>
  <c r="H23" i="2"/>
  <c r="C15" i="3"/>
  <c r="H24" i="1"/>
  <c r="G25" i="1"/>
  <c r="G28" i="1" s="1"/>
  <c r="H14" i="1"/>
  <c r="D5" i="3" s="1"/>
  <c r="D9" i="3" s="1"/>
  <c r="D13" i="3" s="1"/>
  <c r="C5" i="3"/>
  <c r="C9" i="3" s="1"/>
  <c r="C13" i="3" s="1"/>
  <c r="C16" i="3" s="1"/>
  <c r="D21" i="3"/>
  <c r="H134" i="2"/>
  <c r="H139" i="2" s="1"/>
  <c r="H143" i="2" s="1"/>
  <c r="G134" i="2"/>
  <c r="G139" i="2" s="1"/>
  <c r="G143" i="2" s="1"/>
  <c r="H26" i="2"/>
  <c r="D22" i="3" s="1"/>
  <c r="G16" i="1"/>
  <c r="H16" i="1" l="1"/>
  <c r="G87" i="1"/>
  <c r="D29" i="3"/>
  <c r="D45" i="3" s="1"/>
  <c r="D15" i="3"/>
  <c r="H25" i="1"/>
  <c r="C46" i="3"/>
  <c r="C42" i="3"/>
  <c r="C45" i="3"/>
  <c r="C34" i="3"/>
  <c r="C37" i="3" s="1"/>
  <c r="C43" i="3"/>
  <c r="D46" i="3" l="1"/>
  <c r="D43" i="3"/>
  <c r="D42" i="3"/>
  <c r="D34" i="3"/>
  <c r="H87" i="1"/>
  <c r="H28" i="1"/>
  <c r="D16" i="3"/>
  <c r="D37" i="3" l="1"/>
</calcChain>
</file>

<file path=xl/sharedStrings.xml><?xml version="1.0" encoding="utf-8"?>
<sst xmlns="http://schemas.openxmlformats.org/spreadsheetml/2006/main" count="272" uniqueCount="226">
  <si>
    <t>PREVENTIVO FINANZIARIO GESTIONALE</t>
  </si>
  <si>
    <t>PARTE I - ENTRATE</t>
  </si>
  <si>
    <t xml:space="preserve">Capitolo     Codice </t>
  </si>
  <si>
    <t>Residui attivi presunti alla fine dell'anno in corso (iniziali anno N)</t>
  </si>
  <si>
    <t>Previsioni iniziali dell'anno in corso (n-1)</t>
  </si>
  <si>
    <t>Variazioni</t>
  </si>
  <si>
    <t>Previsioni di competenza per l'anno n</t>
  </si>
  <si>
    <t>Previsioni di cassa per l'anno n</t>
  </si>
  <si>
    <t>ALBO DELLE PROFESSIONE SANITARIA</t>
  </si>
  <si>
    <t>a</t>
  </si>
  <si>
    <t>b</t>
  </si>
  <si>
    <t>c</t>
  </si>
  <si>
    <t>d = b +/- c</t>
  </si>
  <si>
    <t>e</t>
  </si>
  <si>
    <t>Avanzo di amministrazione presunto</t>
  </si>
  <si>
    <t xml:space="preserve">ALBO PROFESSIONE SANITARIA </t>
  </si>
  <si>
    <r>
      <t>TITOLO   I</t>
    </r>
    <r>
      <rPr>
        <sz val="8"/>
        <rFont val="Times New Roman"/>
        <family val="1"/>
      </rPr>
      <t xml:space="preserve">  - </t>
    </r>
    <r>
      <rPr>
        <b/>
        <sz val="8"/>
        <rFont val="Times New Roman"/>
        <family val="1"/>
      </rPr>
      <t>ENTRATE CORRENTI</t>
    </r>
  </si>
  <si>
    <t>1.01.01.02</t>
  </si>
  <si>
    <t>1.01.01.03</t>
  </si>
  <si>
    <t>1.01.01.05</t>
  </si>
  <si>
    <t>1.01.01.09</t>
  </si>
  <si>
    <t>1.01.02.01</t>
  </si>
  <si>
    <t>QUOTE DI PARTECIPAZIONE DEGLI ISCRITTI ALL'ONERE DI PARTICOLARI GESTIONI (diritti di segreteria)</t>
  </si>
  <si>
    <t>TOTALE QUOTE DI PARTECIPAZIONE DEGLI ISCRITTI ALL'ONERE DI PARTICOLARI GESTIONI</t>
  </si>
  <si>
    <t>1.01.07.02</t>
  </si>
  <si>
    <t>TOTALE TRASFERIMENTI CORRENTI DA PARTE DI ALTRI ENTI PUBBLICI E PRIVATI</t>
  </si>
  <si>
    <r>
      <t>TITOLO   II</t>
    </r>
    <r>
      <rPr>
        <sz val="8"/>
        <rFont val="Times New Roman"/>
        <family val="1"/>
      </rPr>
      <t xml:space="preserve">  - </t>
    </r>
    <r>
      <rPr>
        <b/>
        <sz val="8"/>
        <rFont val="Times New Roman"/>
        <family val="1"/>
      </rPr>
      <t>ENTRATE IN CONTO CAPITALE</t>
    </r>
  </si>
  <si>
    <t>ALIENAZIONE DI IMMOBILI E DIRITTI REALI</t>
  </si>
  <si>
    <t>1.02.01.01</t>
  </si>
  <si>
    <t>Alienazione immobili</t>
  </si>
  <si>
    <t>TOTALE ALIENAZIONE DI IMMOBILI E DIRITTI REALI</t>
  </si>
  <si>
    <t>ALIENAZIONE DI IMMOBILIZZAZIONI TECNICHE</t>
  </si>
  <si>
    <t>1.02.02.01</t>
  </si>
  <si>
    <t>Vendita mobili ed arredi</t>
  </si>
  <si>
    <t>TOTALE ALIENAZIONE DI IMMOBILIZZAZIONI TECNICHE</t>
  </si>
  <si>
    <t>REALIZZO DI VALORI MOBILIARI</t>
  </si>
  <si>
    <t>1.02.03.01</t>
  </si>
  <si>
    <t>Cessione di partecipazioni azionarie</t>
  </si>
  <si>
    <t>TOTALE REALIZZO DI VALORI MOBILIARI</t>
  </si>
  <si>
    <t>RISCOSSIONE DI CREDITI</t>
  </si>
  <si>
    <t>1.02.04.01</t>
  </si>
  <si>
    <t>Depositi cauzionali</t>
  </si>
  <si>
    <t>TRASFERIMENTI IN CONTO CAPITALE DA PARTE DELLO STATO</t>
  </si>
  <si>
    <t>1.02.05.01</t>
  </si>
  <si>
    <t>Trasferimenti in conto capitale ex Legge …………………..</t>
  </si>
  <si>
    <t>TOTALE TRASFERIMENTI IN CONTO CAPITALE DA PARTE DELLO STATO</t>
  </si>
  <si>
    <t>TRASFERIMENTI IN CONTO CAPITALE DA PARTE DELLE REGIONI</t>
  </si>
  <si>
    <t>1.02.06.01</t>
  </si>
  <si>
    <t>Trasferimenti in conto capitale ex Legge Regionale…………………..</t>
  </si>
  <si>
    <t>TOTALE TRASFERIMENTI IN CONTO CAPITALE DA PARTE DELLE REGIONI</t>
  </si>
  <si>
    <t>TRASFERIMENTI IN CONTO CAPITALE DA PARTE DI COMUNI E PROVINCIE</t>
  </si>
  <si>
    <t>1.02.07.01</t>
  </si>
  <si>
    <t>Trasferimenti in conto capitale ex Delibera …………………..</t>
  </si>
  <si>
    <t>TOTALE TRASFERIMENTI IN CONTO CAPITALE DA PARTE DI COMUNI E PROVINCIE</t>
  </si>
  <si>
    <t>TRASFERIMENTI IN CONTO CAPITALE DA PARTE DI ALTRI ENTI PUBBLICI E PRIVATI</t>
  </si>
  <si>
    <t>1.02.08.01</t>
  </si>
  <si>
    <t>TOTALE TRASFERIMENTI IN CONTO CAPITALE DA PARTE DI ALTRI ENTI PUBBLICI</t>
  </si>
  <si>
    <t>ASSUNZIONE DI MUTUI</t>
  </si>
  <si>
    <t>1.02.09.01</t>
  </si>
  <si>
    <t>Accensione mutuo n. …………………………….</t>
  </si>
  <si>
    <t>TOTALE ASSUNZIONE DI MUTUI</t>
  </si>
  <si>
    <t>ASSUNZIONE DI ALTRI DEBITI FINANZIARI</t>
  </si>
  <si>
    <t>1.02.10.01</t>
  </si>
  <si>
    <t>Asdsunzione debito finanziario  n.</t>
  </si>
  <si>
    <t>TOTALE ASSUNZIONE DI ALTRI DEBITI FINANZIARI</t>
  </si>
  <si>
    <t xml:space="preserve">TOTALE ENTRATE IN CONTO CAPITALE ALBO PROFESSIONI SANITARIE </t>
  </si>
  <si>
    <t xml:space="preserve">TOTALE ENTRATE FINALI DELL'ALBO PROFESSIONI SANITARIE </t>
  </si>
  <si>
    <t>TITOLO   III - PARTITE DI GIRO</t>
  </si>
  <si>
    <t>ENTRATE AVENTI NATURA DI PARTITE DI GIRO</t>
  </si>
  <si>
    <t>0.03.01.01</t>
  </si>
  <si>
    <t>Ritenute erariali</t>
  </si>
  <si>
    <t>TOTALE ENTRATE AVENTI NATURA DI PARTITE DI GIRO</t>
  </si>
  <si>
    <t>TOTALE GENERALE</t>
  </si>
  <si>
    <t>PARTE II - USCITE</t>
  </si>
  <si>
    <t>Disavanzo di amministrazione presunto</t>
  </si>
  <si>
    <t>TITOLO I - USCITE CORRENTI</t>
  </si>
  <si>
    <t>USCITE PER GLI ORGANI DELL'ENTE</t>
  </si>
  <si>
    <t>1.01.01.01</t>
  </si>
  <si>
    <t xml:space="preserve">indennità revisori dei conti </t>
  </si>
  <si>
    <t>TOTALE USCITE PER GLI ORGANI DELL'ENTE</t>
  </si>
  <si>
    <t>ONERI PER IL PERSONALE IN ATTIVITA' DI SERVIZIO</t>
  </si>
  <si>
    <t xml:space="preserve">Trattamento economico fondamentale </t>
  </si>
  <si>
    <t>1.01.02.03</t>
  </si>
  <si>
    <t xml:space="preserve">Trattamentodi fine rapporto </t>
  </si>
  <si>
    <t xml:space="preserve">inail </t>
  </si>
  <si>
    <t>1.01.02.05</t>
  </si>
  <si>
    <t>TOTALE ONERI PER IL PERSONALE IN ATTIVITA' DI SERVIZIO</t>
  </si>
  <si>
    <t>USCITE PER L'ACQUISTO DI BENI DI CONSUMO E DI SERVIZI</t>
  </si>
  <si>
    <t>1.01.03.08</t>
  </si>
  <si>
    <t xml:space="preserve">Aggiornamento e formazione iscritti </t>
  </si>
  <si>
    <t>1.01.03.10</t>
  </si>
  <si>
    <t>1.01.03.12</t>
  </si>
  <si>
    <t xml:space="preserve">spese per consulenze legali </t>
  </si>
  <si>
    <t>1.01.03.13</t>
  </si>
  <si>
    <t xml:space="preserve">assicurazioni professionali </t>
  </si>
  <si>
    <t>1.01.03.16</t>
  </si>
  <si>
    <t>fitto sale organizzazione assemblee</t>
  </si>
  <si>
    <t>1.01.03.17</t>
  </si>
  <si>
    <t xml:space="preserve">spese tenuta conto corrente </t>
  </si>
  <si>
    <t>1.01.03.19</t>
  </si>
  <si>
    <t>TOTALE USCITE PER L'ACQUISTO DI BENI DI CONSUMO E DI SERVIZI</t>
  </si>
  <si>
    <t>USCITE PER FUNZIONAMENTO UFFICI</t>
  </si>
  <si>
    <t>1.01.04.01</t>
  </si>
  <si>
    <t>Affitto e spese condominiali</t>
  </si>
  <si>
    <t>1.01.04.02</t>
  </si>
  <si>
    <t xml:space="preserve">illuminazione </t>
  </si>
  <si>
    <t xml:space="preserve">telefono e web </t>
  </si>
  <si>
    <t>spese varie amministrative</t>
  </si>
  <si>
    <t>TOTALE USCITE PER FUNZIONAMENTO UFFICI</t>
  </si>
  <si>
    <t>USCITE PER PRESTAZIONI ISTITUZIONALI</t>
  </si>
  <si>
    <t>TOTALE USCITE PER PRESTAZIONI ISTITUZIONALI</t>
  </si>
  <si>
    <t>TOTALE ONERI FINANZIARI</t>
  </si>
  <si>
    <t>ONERI TRIBUTARI</t>
  </si>
  <si>
    <t>1.01.08.02</t>
  </si>
  <si>
    <t>Debito iva da split-payment</t>
  </si>
  <si>
    <t>TOTALE ONERI TRIBUTARI</t>
  </si>
  <si>
    <t>POSTE CORRETTIVE E COMPENSATIVE DI ENTRATE CORRENTI</t>
  </si>
  <si>
    <t>1.01.09.01</t>
  </si>
  <si>
    <t>Rimborsi vari</t>
  </si>
  <si>
    <t>1.01.09.02</t>
  </si>
  <si>
    <t>TOTALE POSTE CORRETTIVE E COMPENSATIVE DI ENTRATE CORRENTI</t>
  </si>
  <si>
    <t>USCITE NON CLASSIFICABILI IN ALTRE VOCI</t>
  </si>
  <si>
    <t>ONERI PER IL PERSONALE IN QUIESCENZA</t>
  </si>
  <si>
    <t>1.01.11.01</t>
  </si>
  <si>
    <t>Pensioni a carico dell'Ente</t>
  </si>
  <si>
    <t>1.01.11.02</t>
  </si>
  <si>
    <t>TOTALE ONERI PER IL PERSONALE IN QUIESCENZA</t>
  </si>
  <si>
    <t>ACCANTONAMENTO AL TRATTAMENTO DI FINE RAPPORTO</t>
  </si>
  <si>
    <t>TOTALE ACCANTONAMENTO AL TRATTAMENTO DI FINE RAPPORTO</t>
  </si>
  <si>
    <t>ACCANTONAMENTI A FONDI RISCHI ED ONERI</t>
  </si>
  <si>
    <t>1.01.13.01</t>
  </si>
  <si>
    <t>TOTALE ACCANTONAMENTI A FONDI RISCHI ED ONERI</t>
  </si>
  <si>
    <t>………………….</t>
  </si>
  <si>
    <t>TOTALE ACQUISIZIONE DI BENI DI USO DUREVOLE ED OPERE IMMOBILIARI</t>
  </si>
  <si>
    <t>ACQUISIZIONI DI IMMOBILIZZAZIONI TECNICHE</t>
  </si>
  <si>
    <t>TOTALE ACQUISIZIONI DI IMMOBILIZZAZIONI TECNICHE</t>
  </si>
  <si>
    <t>PARTECIPAZIONI E ACQUISTO DI VALORI MOBILIARI</t>
  </si>
  <si>
    <t>Acquisti di partecipazioni azionarie</t>
  </si>
  <si>
    <t>TOTALE PARTECIPAZIONI E ACQUISTO DI VALORI MOBILIARI</t>
  </si>
  <si>
    <t>CONCESSIONI DI CREDITI ED ANTICIPAZIONI</t>
  </si>
  <si>
    <t>TOTALE CONCESSIONI DI CREDITI ED ANTICIPAZIONI</t>
  </si>
  <si>
    <t>INDENNITA' DI ANZIANITA' E SIMILARI AL PERSONALE CESSATO DAL SERVIZIO</t>
  </si>
  <si>
    <t>Indennità di servizio del personale cessato dal servizio nell'anno</t>
  </si>
  <si>
    <t>TOTALE INDENNITA' DI ANZIANITA' E SIMILARI AL PERSONALE CESSATO DAL SERVIZIO</t>
  </si>
  <si>
    <t>RIMBORSI DI MUTUI</t>
  </si>
  <si>
    <t>Rate di rimborso mutuo n. ……………………..</t>
  </si>
  <si>
    <t>TOTALE RIMBORSI DI MUTUI</t>
  </si>
  <si>
    <t>RIMBORSI DI ANTICIPAZIONI PASSIVE</t>
  </si>
  <si>
    <t>Rate di rimborso anticipazioni passive n. ………</t>
  </si>
  <si>
    <t>TOTALE RIMBORSI DI ANTICIPAZIONI PASSIVE</t>
  </si>
  <si>
    <t>RIMBORSI DI OBBLIGAZIONI</t>
  </si>
  <si>
    <t>Rimborso obbligazioni</t>
  </si>
  <si>
    <t>TOTALE RIMBORSI DI OBBLIGAZIONI</t>
  </si>
  <si>
    <t>ESTINZIONE DEBITI DIVERSI</t>
  </si>
  <si>
    <t>Estinzione debito finanziario n. ………………….</t>
  </si>
  <si>
    <t>TOTALE ESTINZIONE DEBITI DIVERSI</t>
  </si>
  <si>
    <t>ACCANTONAMENTI PER SPESE FUTURE</t>
  </si>
  <si>
    <t>Accantonamenti spese future</t>
  </si>
  <si>
    <t>TOTALE ACCANTONAMENTI PER SPESE FUTURE</t>
  </si>
  <si>
    <t>ACCANTONAMENTO PER RIPRISTINO INVESTIMENTI</t>
  </si>
  <si>
    <t>1.02.11.01</t>
  </si>
  <si>
    <t>Accantonamento per manutenzioni</t>
  </si>
  <si>
    <t>TOTALE ACCANTONAMENTO PER RIPRISTINO INVESTIMENTI</t>
  </si>
  <si>
    <t xml:space="preserve">TOTALE USCITE IN CONTO CAPITALE ALBO PROFESSIONE SANITARIA </t>
  </si>
  <si>
    <t xml:space="preserve">TOTALE USCITE FINALI DELl'ALBO PROFESSIONE SANITARIA </t>
  </si>
  <si>
    <t>TOTALE USCITE AVENTI NATURA DI PARTITE DI GIRO</t>
  </si>
  <si>
    <t>TOTALE USCITE PER PARTITE DI GIRO</t>
  </si>
  <si>
    <t>TOTALE USCITE COMPLESSIVE</t>
  </si>
  <si>
    <t>QUADRO GENERALE RIASSUNTIVO DELLA GESTIONE FINANZIARIA</t>
  </si>
  <si>
    <t>Codice</t>
  </si>
  <si>
    <t>ENTRATE</t>
  </si>
  <si>
    <t>ANNO N</t>
  </si>
  <si>
    <t>ANNO N -1</t>
  </si>
  <si>
    <t>Competenza</t>
  </si>
  <si>
    <t>Cassa</t>
  </si>
  <si>
    <r>
      <t xml:space="preserve"> A) </t>
    </r>
    <r>
      <rPr>
        <b/>
        <i/>
        <sz val="8"/>
        <rFont val="Arial"/>
        <family val="2"/>
      </rPr>
      <t>Totale entrate correnti</t>
    </r>
  </si>
  <si>
    <r>
      <t xml:space="preserve"> B) </t>
    </r>
    <r>
      <rPr>
        <b/>
        <i/>
        <sz val="8"/>
        <rFont val="Arial"/>
        <family val="2"/>
      </rPr>
      <t>Totale entrate c/capitale</t>
    </r>
  </si>
  <si>
    <t>C) ENTRATE AVENTI NATURA DI PARTITE DI GIRO</t>
  </si>
  <si>
    <r>
      <t xml:space="preserve"> </t>
    </r>
    <r>
      <rPr>
        <sz val="8"/>
        <rFont val="Arial"/>
        <family val="2"/>
      </rPr>
      <t xml:space="preserve">( A+B+C) </t>
    </r>
    <r>
      <rPr>
        <b/>
        <sz val="8"/>
        <rFont val="Arial"/>
        <family val="2"/>
      </rPr>
      <t>Totale entrate complessive</t>
    </r>
  </si>
  <si>
    <t>Totali a pareggio</t>
  </si>
  <si>
    <t>USCITE</t>
  </si>
  <si>
    <r>
      <t xml:space="preserve">A1) </t>
    </r>
    <r>
      <rPr>
        <b/>
        <i/>
        <sz val="8"/>
        <rFont val="Arial"/>
        <family val="2"/>
      </rPr>
      <t>Totale uscite correnti</t>
    </r>
  </si>
  <si>
    <r>
      <t xml:space="preserve">B1) </t>
    </r>
    <r>
      <rPr>
        <b/>
        <i/>
        <sz val="8"/>
        <rFont val="Arial"/>
        <family val="2"/>
      </rPr>
      <t>Totale uscite c/c capitale</t>
    </r>
  </si>
  <si>
    <t>C1) USCITE AVENTI NATURA DI PARTITE DI GIRO</t>
  </si>
  <si>
    <t xml:space="preserve"> ( A1+B1+C1) Totale uscite complessive</t>
  </si>
  <si>
    <t>Copertura del disvanzo di amministrazione iniziale</t>
  </si>
  <si>
    <t>RISULTATI DIFFERENZIALI</t>
  </si>
  <si>
    <r>
      <t xml:space="preserve">(A - A1) </t>
    </r>
    <r>
      <rPr>
        <b/>
        <sz val="8"/>
        <rFont val="Arial"/>
        <family val="2"/>
      </rPr>
      <t>Saldo di parte corrente</t>
    </r>
  </si>
  <si>
    <r>
      <t xml:space="preserve"> (A - A1-Quote in c/cap.debiti finanziari in scadenza) </t>
    </r>
    <r>
      <rPr>
        <b/>
        <sz val="8"/>
        <rFont val="Arial"/>
        <family val="2"/>
      </rPr>
      <t>Situazione finanziaria</t>
    </r>
  </si>
  <si>
    <r>
      <t xml:space="preserve"> ( B - B1) </t>
    </r>
    <r>
      <rPr>
        <b/>
        <sz val="8"/>
        <rFont val="Arial"/>
        <family val="2"/>
      </rPr>
      <t>Saldo movimenti in c/capitale</t>
    </r>
  </si>
  <si>
    <r>
      <t xml:space="preserve"> </t>
    </r>
    <r>
      <rPr>
        <sz val="8"/>
        <rFont val="Arial"/>
        <family val="2"/>
      </rPr>
      <t>( A+B-Quote in c/capitale debiti finanziari in scadenza) - (A1 + B1)</t>
    </r>
    <r>
      <rPr>
        <b/>
        <sz val="8"/>
        <rFont val="Arial"/>
        <family val="2"/>
      </rPr>
      <t xml:space="preserve"> Indebitamento/Accreditamento netto</t>
    </r>
  </si>
  <si>
    <r>
      <t xml:space="preserve"> </t>
    </r>
    <r>
      <rPr>
        <sz val="8"/>
        <rFont val="Arial"/>
        <family val="2"/>
      </rPr>
      <t>( A+B+C) - (A1 + B1+C1)</t>
    </r>
    <r>
      <rPr>
        <b/>
        <sz val="8"/>
        <rFont val="Arial"/>
        <family val="2"/>
      </rPr>
      <t xml:space="preserve"> Avanzo/disavanzo di competenza previsto</t>
    </r>
    <r>
      <rPr>
        <sz val="8"/>
        <rFont val="Arial"/>
        <family val="2"/>
      </rPr>
      <t xml:space="preserve"> </t>
    </r>
  </si>
  <si>
    <t xml:space="preserve">indennità di trasferta </t>
  </si>
  <si>
    <t>1.01.08.01</t>
  </si>
  <si>
    <t xml:space="preserve">Erario c/ritenute fiscali </t>
  </si>
  <si>
    <t>1.01.08.03</t>
  </si>
  <si>
    <t xml:space="preserve">Contributi inps </t>
  </si>
  <si>
    <t xml:space="preserve">Diritti di segreteria </t>
  </si>
  <si>
    <t>formazione/trasferte</t>
  </si>
  <si>
    <t>Acquisto immobile</t>
  </si>
  <si>
    <t>1.01.02.06</t>
  </si>
  <si>
    <t xml:space="preserve">Fondo di riserva </t>
  </si>
  <si>
    <t>RIMBORSI VARI</t>
  </si>
  <si>
    <t>ENTRATE CONTRIBUTIVE A CARICO DEGLI ISCRITTI 2023- tassa annuale 2023</t>
  </si>
  <si>
    <t>Nuove iscrizioni</t>
  </si>
  <si>
    <t>TOTALE ENTRATE CONTRIBUTIVE A CARICO DEGLI ISCRITTI(iscritti+ NUOVI ISCRITTI )</t>
  </si>
  <si>
    <t>Utilizzo dell' Avanzo di amministrazione</t>
  </si>
  <si>
    <t>SPESE ELEZIONI 2023</t>
  </si>
  <si>
    <t>FISIOTERAPISTI</t>
  </si>
  <si>
    <t>Diritti di segreteria anni 2023</t>
  </si>
  <si>
    <t>TRASFERIMENTI CORRENTI DA PARTE DI ALTRI ENTI PUBBLICI (DAA)</t>
  </si>
  <si>
    <t>BANCA CONTI CORRENTI  31/12/2022</t>
  </si>
  <si>
    <t>ORDINE FISIOTERAPISTI CZ - KR - VV</t>
  </si>
  <si>
    <t>ORDINE DEI FISIOTERAPISTI CZ - KR - VV</t>
  </si>
  <si>
    <t>Morosi anno 2022 (46*€59DAA)</t>
  </si>
  <si>
    <t>FNOFI - Quota federativa (€ 28,00 * 700)</t>
  </si>
  <si>
    <t>Spese consulenze del lavoro  / fiscali</t>
  </si>
  <si>
    <t>Indennità Consiglieri</t>
  </si>
  <si>
    <t>Indennità per Commissari</t>
  </si>
  <si>
    <t>indennità cariche elettive</t>
  </si>
  <si>
    <t>1.01.04.04</t>
  </si>
  <si>
    <t>1.01.04.03</t>
  </si>
  <si>
    <t>1.01.04.05</t>
  </si>
  <si>
    <t>Sito e piattaforma</t>
  </si>
  <si>
    <t>DAA-MOROSI ANNO 2022</t>
  </si>
  <si>
    <t>FNOFI RIVERSAMENTO 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</si>
</sst>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.00\ [$€-410]_-;\-* #,##0.00\ [$€-410]_-;_-* &quot;-&quot;??\ [$€-410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7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0" fontId="2" fillId="0" borderId="5" xfId="0" applyNumberFormat="1" applyFont="1" applyBorder="1" applyAlignment="1">
      <alignment horizontal="left" wrapText="1"/>
    </xf>
    <xf numFmtId="0" fontId="3" fillId="0" borderId="5" xfId="0" applyFont="1" applyBorder="1" applyAlignment="1">
      <alignment vertical="center" wrapText="1"/>
    </xf>
    <xf numFmtId="21" fontId="2" fillId="0" borderId="5" xfId="0" applyNumberFormat="1" applyFont="1" applyBorder="1" applyAlignment="1">
      <alignment horizontal="left" vertical="center" wrapText="1"/>
    </xf>
    <xf numFmtId="21" fontId="2" fillId="0" borderId="5" xfId="0" applyNumberFormat="1" applyFont="1" applyBorder="1" applyAlignment="1">
      <alignment horizontal="left" vertical="top" wrapText="1"/>
    </xf>
    <xf numFmtId="21" fontId="2" fillId="0" borderId="5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left" vertical="top" wrapText="1"/>
    </xf>
    <xf numFmtId="20" fontId="2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1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11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21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1" fillId="0" borderId="5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21" fontId="2" fillId="0" borderId="5" xfId="0" applyNumberFormat="1" applyFont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27" xfId="0" applyFont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15" fillId="0" borderId="35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21" fontId="2" fillId="0" borderId="37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21" fontId="2" fillId="0" borderId="37" xfId="0" applyNumberFormat="1" applyFont="1" applyBorder="1" applyAlignment="1">
      <alignment horizontal="left" vertical="top" wrapText="1"/>
    </xf>
    <xf numFmtId="21" fontId="2" fillId="0" borderId="37" xfId="0" applyNumberFormat="1" applyFont="1" applyBorder="1" applyAlignment="1">
      <alignment horizontal="left" wrapText="1"/>
    </xf>
    <xf numFmtId="0" fontId="13" fillId="0" borderId="8" xfId="0" applyFont="1" applyBorder="1" applyAlignment="1">
      <alignment horizontal="center" wrapText="1"/>
    </xf>
    <xf numFmtId="0" fontId="13" fillId="0" borderId="38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39" xfId="0" applyFont="1" applyBorder="1" applyAlignment="1">
      <alignment wrapText="1"/>
    </xf>
    <xf numFmtId="0" fontId="2" fillId="0" borderId="37" xfId="0" applyFont="1" applyBorder="1" applyAlignment="1">
      <alignment horizontal="left" vertical="top" wrapText="1"/>
    </xf>
    <xf numFmtId="0" fontId="15" fillId="0" borderId="8" xfId="0" quotePrefix="1" applyFont="1" applyBorder="1" applyAlignment="1">
      <alignment horizontal="center" wrapText="1"/>
    </xf>
    <xf numFmtId="0" fontId="13" fillId="0" borderId="23" xfId="0" applyFont="1" applyBorder="1" applyAlignment="1">
      <alignment wrapText="1"/>
    </xf>
    <xf numFmtId="0" fontId="13" fillId="0" borderId="40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41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37" xfId="0" applyFont="1" applyBorder="1" applyAlignment="1">
      <alignment wrapText="1"/>
    </xf>
    <xf numFmtId="21" fontId="13" fillId="0" borderId="37" xfId="0" applyNumberFormat="1" applyFont="1" applyBorder="1" applyAlignment="1">
      <alignment horizontal="left" wrapText="1"/>
    </xf>
    <xf numFmtId="0" fontId="13" fillId="0" borderId="8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31" xfId="0" applyFont="1" applyBorder="1" applyAlignment="1">
      <alignment wrapText="1"/>
    </xf>
    <xf numFmtId="0" fontId="17" fillId="0" borderId="26" xfId="0" applyFont="1" applyBorder="1" applyAlignment="1">
      <alignment horizontal="center" wrapText="1"/>
    </xf>
    <xf numFmtId="0" fontId="15" fillId="0" borderId="25" xfId="0" applyFont="1" applyBorder="1" applyAlignment="1">
      <alignment wrapText="1"/>
    </xf>
    <xf numFmtId="0" fontId="15" fillId="0" borderId="43" xfId="0" applyFont="1" applyBorder="1" applyAlignment="1">
      <alignment wrapText="1"/>
    </xf>
    <xf numFmtId="0" fontId="17" fillId="0" borderId="44" xfId="0" applyFont="1" applyBorder="1" applyAlignment="1">
      <alignment horizontal="center" wrapText="1"/>
    </xf>
    <xf numFmtId="0" fontId="15" fillId="0" borderId="44" xfId="0" applyFont="1" applyBorder="1" applyAlignment="1">
      <alignment wrapText="1"/>
    </xf>
    <xf numFmtId="0" fontId="15" fillId="0" borderId="5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3" fillId="0" borderId="18" xfId="0" applyFont="1" applyBorder="1" applyAlignment="1">
      <alignment wrapText="1"/>
    </xf>
    <xf numFmtId="0" fontId="13" fillId="0" borderId="45" xfId="0" applyFont="1" applyBorder="1" applyAlignment="1">
      <alignment wrapText="1"/>
    </xf>
    <xf numFmtId="0" fontId="15" fillId="0" borderId="0" xfId="0" quotePrefix="1" applyFont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46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3" fillId="0" borderId="47" xfId="0" applyFont="1" applyBorder="1" applyAlignment="1">
      <alignment wrapText="1"/>
    </xf>
    <xf numFmtId="0" fontId="17" fillId="0" borderId="0" xfId="0" applyFont="1" applyAlignment="1">
      <alignment horizontal="center" wrapText="1"/>
    </xf>
    <xf numFmtId="0" fontId="15" fillId="0" borderId="4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4" xfId="0" applyFont="1" applyBorder="1" applyAlignment="1">
      <alignment wrapText="1"/>
    </xf>
    <xf numFmtId="0" fontId="13" fillId="0" borderId="51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18" fillId="0" borderId="34" xfId="0" applyFont="1" applyBorder="1" applyAlignment="1">
      <alignment wrapText="1"/>
    </xf>
    <xf numFmtId="0" fontId="3" fillId="0" borderId="5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1" fillId="0" borderId="9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wrapText="1"/>
    </xf>
    <xf numFmtId="164" fontId="2" fillId="0" borderId="8" xfId="2" applyFont="1" applyBorder="1" applyAlignment="1">
      <alignment vertical="center" wrapText="1"/>
    </xf>
    <xf numFmtId="164" fontId="2" fillId="0" borderId="13" xfId="2" applyFont="1" applyBorder="1" applyAlignment="1">
      <alignment vertical="center" wrapText="1"/>
    </xf>
    <xf numFmtId="164" fontId="0" fillId="0" borderId="0" xfId="2" applyFont="1" applyAlignment="1">
      <alignment wrapText="1"/>
    </xf>
    <xf numFmtId="164" fontId="4" fillId="0" borderId="1" xfId="2" applyFont="1" applyBorder="1" applyAlignment="1">
      <alignment horizontal="center" vertical="center" wrapText="1"/>
    </xf>
    <xf numFmtId="164" fontId="4" fillId="0" borderId="4" xfId="2" applyFont="1" applyBorder="1" applyAlignment="1">
      <alignment horizontal="center" vertical="center" wrapText="1"/>
    </xf>
    <xf numFmtId="164" fontId="4" fillId="0" borderId="5" xfId="2" applyFont="1" applyBorder="1" applyAlignment="1">
      <alignment horizontal="center" vertical="center" wrapText="1"/>
    </xf>
    <xf numFmtId="164" fontId="0" fillId="0" borderId="9" xfId="2" applyFont="1" applyBorder="1" applyAlignment="1">
      <alignment horizontal="center" vertical="center" wrapText="1"/>
    </xf>
    <xf numFmtId="164" fontId="4" fillId="0" borderId="10" xfId="2" applyFont="1" applyBorder="1" applyAlignment="1">
      <alignment horizontal="center" vertical="center" wrapText="1"/>
    </xf>
    <xf numFmtId="164" fontId="0" fillId="0" borderId="11" xfId="2" applyFont="1" applyBorder="1" applyAlignment="1">
      <alignment horizontal="center" vertical="center" wrapText="1"/>
    </xf>
    <xf numFmtId="164" fontId="2" fillId="0" borderId="14" xfId="2" applyFont="1" applyBorder="1" applyAlignment="1">
      <alignment horizontal="center" wrapText="1"/>
    </xf>
    <xf numFmtId="164" fontId="2" fillId="0" borderId="16" xfId="2" applyFont="1" applyBorder="1" applyAlignment="1">
      <alignment wrapText="1"/>
    </xf>
    <xf numFmtId="164" fontId="2" fillId="0" borderId="5" xfId="2" applyFont="1" applyBorder="1" applyAlignment="1">
      <alignment wrapText="1"/>
    </xf>
    <xf numFmtId="164" fontId="6" fillId="0" borderId="5" xfId="2" applyFont="1" applyBorder="1" applyAlignment="1">
      <alignment wrapText="1"/>
    </xf>
    <xf numFmtId="164" fontId="3" fillId="0" borderId="5" xfId="2" applyFont="1" applyBorder="1" applyAlignment="1">
      <alignment wrapText="1"/>
    </xf>
    <xf numFmtId="164" fontId="2" fillId="0" borderId="5" xfId="2" applyFont="1" applyBorder="1" applyAlignment="1">
      <alignment vertical="center" wrapText="1"/>
    </xf>
    <xf numFmtId="164" fontId="3" fillId="0" borderId="14" xfId="2" applyFont="1" applyBorder="1" applyAlignment="1">
      <alignment wrapText="1"/>
    </xf>
    <xf numFmtId="164" fontId="2" fillId="0" borderId="7" xfId="2" applyFont="1" applyBorder="1" applyAlignment="1">
      <alignment wrapText="1"/>
    </xf>
    <xf numFmtId="164" fontId="2" fillId="0" borderId="8" xfId="2" applyFont="1" applyBorder="1" applyAlignment="1">
      <alignment wrapText="1"/>
    </xf>
    <xf numFmtId="164" fontId="2" fillId="0" borderId="10" xfId="2" applyFont="1" applyBorder="1" applyAlignment="1">
      <alignment wrapText="1"/>
    </xf>
    <xf numFmtId="164" fontId="3" fillId="0" borderId="14" xfId="2" applyFont="1" applyBorder="1" applyAlignment="1">
      <alignment vertical="center" wrapText="1"/>
    </xf>
    <xf numFmtId="164" fontId="0" fillId="0" borderId="5" xfId="2" applyFont="1" applyBorder="1" applyAlignment="1">
      <alignment wrapText="1"/>
    </xf>
    <xf numFmtId="164" fontId="3" fillId="0" borderId="7" xfId="2" applyFont="1" applyBorder="1" applyAlignment="1">
      <alignment wrapText="1"/>
    </xf>
    <xf numFmtId="164" fontId="2" fillId="0" borderId="54" xfId="2" applyFont="1" applyBorder="1" applyAlignment="1">
      <alignment vertical="center" wrapText="1"/>
    </xf>
    <xf numFmtId="164" fontId="2" fillId="0" borderId="14" xfId="2" applyFont="1" applyBorder="1" applyAlignment="1">
      <alignment wrapText="1"/>
    </xf>
    <xf numFmtId="164" fontId="2" fillId="0" borderId="14" xfId="2" applyFont="1" applyBorder="1" applyAlignment="1">
      <alignment vertical="center" wrapText="1"/>
    </xf>
    <xf numFmtId="164" fontId="3" fillId="0" borderId="18" xfId="2" applyFont="1" applyBorder="1" applyAlignment="1">
      <alignment horizontal="center" vertical="center" wrapText="1"/>
    </xf>
    <xf numFmtId="164" fontId="8" fillId="0" borderId="5" xfId="2" applyFont="1" applyBorder="1" applyAlignment="1">
      <alignment wrapText="1"/>
    </xf>
    <xf numFmtId="164" fontId="2" fillId="0" borderId="0" xfId="2" applyFont="1" applyAlignment="1">
      <alignment wrapText="1"/>
    </xf>
    <xf numFmtId="164" fontId="2" fillId="0" borderId="18" xfId="2" applyFont="1" applyBorder="1" applyAlignment="1">
      <alignment wrapText="1"/>
    </xf>
    <xf numFmtId="164" fontId="2" fillId="0" borderId="23" xfId="2" applyFont="1" applyBorder="1" applyAlignment="1">
      <alignment wrapText="1"/>
    </xf>
    <xf numFmtId="164" fontId="0" fillId="0" borderId="5" xfId="2" applyFont="1" applyBorder="1" applyAlignment="1">
      <alignment horizontal="center" vertical="center" wrapText="1"/>
    </xf>
    <xf numFmtId="164" fontId="0" fillId="0" borderId="10" xfId="2" applyFont="1" applyBorder="1" applyAlignment="1">
      <alignment horizontal="center" vertical="center" wrapText="1"/>
    </xf>
    <xf numFmtId="164" fontId="5" fillId="0" borderId="16" xfId="2" applyFont="1" applyBorder="1" applyAlignment="1">
      <alignment horizontal="center" vertical="center" wrapText="1"/>
    </xf>
    <xf numFmtId="164" fontId="3" fillId="0" borderId="5" xfId="2" applyFont="1" applyBorder="1" applyAlignment="1">
      <alignment horizontal="center" wrapText="1"/>
    </xf>
    <xf numFmtId="164" fontId="3" fillId="0" borderId="5" xfId="2" applyFont="1" applyBorder="1" applyAlignment="1">
      <alignment horizontal="center" vertical="center" wrapText="1"/>
    </xf>
    <xf numFmtId="164" fontId="2" fillId="0" borderId="5" xfId="2" applyFont="1" applyBorder="1" applyAlignment="1">
      <alignment horizontal="center" vertical="center" wrapText="1"/>
    </xf>
    <xf numFmtId="164" fontId="3" fillId="0" borderId="18" xfId="2" applyFont="1" applyBorder="1" applyAlignment="1">
      <alignment horizontal="center" wrapText="1"/>
    </xf>
    <xf numFmtId="164" fontId="11" fillId="0" borderId="5" xfId="2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21" fontId="2" fillId="2" borderId="37" xfId="0" applyNumberFormat="1" applyFont="1" applyFill="1" applyBorder="1" applyAlignment="1">
      <alignment horizontal="left" wrapText="1"/>
    </xf>
    <xf numFmtId="164" fontId="0" fillId="0" borderId="33" xfId="2" applyFont="1" applyBorder="1" applyAlignment="1">
      <alignment horizontal="center" vertical="center" wrapText="1"/>
    </xf>
    <xf numFmtId="164" fontId="15" fillId="0" borderId="35" xfId="2" applyFont="1" applyBorder="1" applyAlignment="1">
      <alignment horizontal="center" wrapText="1"/>
    </xf>
    <xf numFmtId="164" fontId="15" fillId="0" borderId="5" xfId="2" applyFont="1" applyBorder="1" applyAlignment="1">
      <alignment horizontal="center" vertical="center" wrapText="1"/>
    </xf>
    <xf numFmtId="164" fontId="15" fillId="0" borderId="23" xfId="2" applyFont="1" applyBorder="1" applyAlignment="1">
      <alignment horizontal="center" vertical="center" wrapText="1"/>
    </xf>
    <xf numFmtId="164" fontId="13" fillId="0" borderId="23" xfId="2" applyFont="1" applyBorder="1" applyAlignment="1">
      <alignment wrapText="1"/>
    </xf>
    <xf numFmtId="164" fontId="13" fillId="0" borderId="2" xfId="2" applyFont="1" applyBorder="1" applyAlignment="1">
      <alignment wrapText="1"/>
    </xf>
    <xf numFmtId="164" fontId="15" fillId="0" borderId="12" xfId="2" applyFont="1" applyBorder="1" applyAlignment="1">
      <alignment horizontal="center" vertical="center" wrapText="1"/>
    </xf>
    <xf numFmtId="164" fontId="15" fillId="0" borderId="25" xfId="2" applyFont="1" applyBorder="1" applyAlignment="1">
      <alignment horizontal="center" vertical="center" wrapText="1"/>
    </xf>
    <xf numFmtId="164" fontId="15" fillId="0" borderId="44" xfId="2" applyFont="1" applyBorder="1" applyAlignment="1">
      <alignment wrapText="1"/>
    </xf>
    <xf numFmtId="164" fontId="15" fillId="0" borderId="5" xfId="2" applyFont="1" applyBorder="1" applyAlignment="1">
      <alignment horizontal="center" wrapText="1"/>
    </xf>
    <xf numFmtId="164" fontId="15" fillId="0" borderId="10" xfId="2" applyFont="1" applyBorder="1" applyAlignment="1">
      <alignment horizontal="center" vertical="center" wrapText="1"/>
    </xf>
    <xf numFmtId="164" fontId="13" fillId="0" borderId="0" xfId="2" applyFont="1" applyAlignment="1">
      <alignment wrapText="1"/>
    </xf>
    <xf numFmtId="164" fontId="13" fillId="0" borderId="14" xfId="2" applyFont="1" applyBorder="1" applyAlignment="1">
      <alignment wrapText="1"/>
    </xf>
    <xf numFmtId="164" fontId="15" fillId="0" borderId="33" xfId="2" applyFont="1" applyBorder="1" applyAlignment="1">
      <alignment wrapText="1"/>
    </xf>
    <xf numFmtId="164" fontId="4" fillId="0" borderId="3" xfId="2" applyFont="1" applyBorder="1" applyAlignment="1">
      <alignment horizontal="center" vertical="center" wrapText="1"/>
    </xf>
    <xf numFmtId="164" fontId="4" fillId="0" borderId="8" xfId="2" applyFont="1" applyBorder="1" applyAlignment="1">
      <alignment horizontal="center" vertical="center" wrapText="1"/>
    </xf>
    <xf numFmtId="164" fontId="4" fillId="0" borderId="12" xfId="2" applyFont="1" applyBorder="1" applyAlignment="1">
      <alignment horizontal="center" vertical="center" wrapText="1"/>
    </xf>
    <xf numFmtId="164" fontId="2" fillId="0" borderId="13" xfId="2" applyFont="1" applyBorder="1" applyAlignment="1">
      <alignment horizontal="center" wrapText="1"/>
    </xf>
    <xf numFmtId="164" fontId="6" fillId="0" borderId="17" xfId="2" applyFont="1" applyBorder="1" applyAlignment="1">
      <alignment wrapText="1"/>
    </xf>
    <xf numFmtId="164" fontId="6" fillId="0" borderId="16" xfId="2" applyFont="1" applyBorder="1" applyAlignment="1">
      <alignment wrapText="1"/>
    </xf>
    <xf numFmtId="164" fontId="6" fillId="0" borderId="8" xfId="2" applyFont="1" applyBorder="1" applyAlignment="1">
      <alignment wrapText="1"/>
    </xf>
    <xf numFmtId="164" fontId="9" fillId="0" borderId="14" xfId="2" applyFont="1" applyBorder="1" applyAlignment="1">
      <alignment horizontal="right" vertical="center" wrapText="1"/>
    </xf>
    <xf numFmtId="164" fontId="10" fillId="0" borderId="8" xfId="2" applyFont="1" applyBorder="1" applyAlignment="1">
      <alignment horizontal="left" vertical="center" wrapText="1"/>
    </xf>
    <xf numFmtId="164" fontId="10" fillId="0" borderId="5" xfId="2" applyFont="1" applyBorder="1" applyAlignment="1">
      <alignment horizontal="left" vertical="center" wrapText="1"/>
    </xf>
    <xf numFmtId="164" fontId="2" fillId="0" borderId="8" xfId="2" applyFont="1" applyBorder="1" applyAlignment="1">
      <alignment horizontal="left" vertical="center" wrapText="1"/>
    </xf>
    <xf numFmtId="164" fontId="3" fillId="0" borderId="18" xfId="2" applyFont="1" applyBorder="1" applyAlignment="1">
      <alignment wrapText="1"/>
    </xf>
    <xf numFmtId="164" fontId="3" fillId="0" borderId="8" xfId="2" applyFont="1" applyBorder="1" applyAlignment="1">
      <alignment horizontal="center" wrapText="1"/>
    </xf>
    <xf numFmtId="164" fontId="11" fillId="0" borderId="8" xfId="2" applyFont="1" applyBorder="1" applyAlignment="1">
      <alignment wrapText="1"/>
    </xf>
    <xf numFmtId="164" fontId="11" fillId="0" borderId="19" xfId="2" applyFont="1" applyBorder="1" applyAlignment="1">
      <alignment wrapText="1"/>
    </xf>
    <xf numFmtId="164" fontId="2" fillId="0" borderId="20" xfId="2" applyFont="1" applyBorder="1" applyAlignment="1">
      <alignment vertical="center" wrapText="1"/>
    </xf>
    <xf numFmtId="164" fontId="3" fillId="0" borderId="0" xfId="2" applyFont="1" applyAlignment="1">
      <alignment horizontal="center" vertical="center" wrapText="1"/>
    </xf>
    <xf numFmtId="164" fontId="4" fillId="0" borderId="9" xfId="2" applyFont="1" applyBorder="1" applyAlignment="1">
      <alignment horizontal="center" vertical="center" wrapText="1"/>
    </xf>
    <xf numFmtId="164" fontId="3" fillId="0" borderId="9" xfId="2" applyFont="1" applyBorder="1" applyAlignment="1">
      <alignment horizontal="center" vertical="center" wrapText="1"/>
    </xf>
    <xf numFmtId="164" fontId="8" fillId="0" borderId="8" xfId="2" applyFont="1" applyBorder="1" applyAlignment="1">
      <alignment wrapText="1"/>
    </xf>
    <xf numFmtId="164" fontId="2" fillId="0" borderId="21" xfId="2" applyFont="1" applyBorder="1" applyAlignment="1">
      <alignment wrapText="1"/>
    </xf>
    <xf numFmtId="164" fontId="7" fillId="0" borderId="22" xfId="2" applyFont="1" applyBorder="1" applyAlignment="1">
      <alignment wrapText="1"/>
    </xf>
    <xf numFmtId="164" fontId="15" fillId="0" borderId="7" xfId="2" applyFont="1" applyBorder="1" applyAlignment="1">
      <alignment wrapText="1"/>
    </xf>
    <xf numFmtId="164" fontId="15" fillId="0" borderId="23" xfId="2" applyFont="1" applyBorder="1" applyAlignment="1">
      <alignment wrapText="1"/>
    </xf>
    <xf numFmtId="164" fontId="15" fillId="0" borderId="18" xfId="2" applyFont="1" applyBorder="1" applyAlignment="1">
      <alignment wrapText="1"/>
    </xf>
    <xf numFmtId="164" fontId="15" fillId="0" borderId="16" xfId="2" applyFont="1" applyBorder="1" applyAlignment="1">
      <alignment wrapText="1"/>
    </xf>
    <xf numFmtId="164" fontId="15" fillId="0" borderId="25" xfId="2" applyFont="1" applyBorder="1" applyAlignment="1">
      <alignment wrapText="1"/>
    </xf>
    <xf numFmtId="43" fontId="13" fillId="0" borderId="0" xfId="0" applyNumberFormat="1" applyFont="1" applyAlignment="1">
      <alignment wrapText="1"/>
    </xf>
    <xf numFmtId="164" fontId="15" fillId="0" borderId="38" xfId="2" applyFont="1" applyBorder="1" applyAlignment="1">
      <alignment horizontal="center" vertical="center" wrapText="1"/>
    </xf>
    <xf numFmtId="164" fontId="13" fillId="0" borderId="40" xfId="2" applyFont="1" applyBorder="1" applyAlignment="1">
      <alignment wrapText="1"/>
    </xf>
    <xf numFmtId="164" fontId="13" fillId="0" borderId="41" xfId="2" applyFont="1" applyBorder="1" applyAlignment="1">
      <alignment wrapText="1"/>
    </xf>
    <xf numFmtId="164" fontId="15" fillId="0" borderId="38" xfId="2" applyFont="1" applyBorder="1" applyAlignment="1">
      <alignment horizontal="center" wrapText="1"/>
    </xf>
    <xf numFmtId="164" fontId="15" fillId="0" borderId="42" xfId="2" applyFont="1" applyBorder="1" applyAlignment="1">
      <alignment wrapText="1"/>
    </xf>
    <xf numFmtId="164" fontId="5" fillId="0" borderId="18" xfId="2" applyFont="1" applyBorder="1" applyAlignment="1">
      <alignment horizontal="center" vertical="center" wrapText="1"/>
    </xf>
    <xf numFmtId="164" fontId="2" fillId="0" borderId="53" xfId="2" applyFont="1" applyBorder="1" applyAlignment="1">
      <alignment wrapText="1"/>
    </xf>
    <xf numFmtId="164" fontId="15" fillId="0" borderId="38" xfId="0" applyNumberFormat="1" applyFont="1" applyBorder="1" applyAlignment="1">
      <alignment horizontal="center" wrapText="1"/>
    </xf>
    <xf numFmtId="164" fontId="15" fillId="0" borderId="45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164" fontId="9" fillId="0" borderId="9" xfId="2" applyFont="1" applyBorder="1" applyAlignment="1">
      <alignment wrapText="1"/>
    </xf>
    <xf numFmtId="164" fontId="9" fillId="0" borderId="5" xfId="2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164" fontId="9" fillId="0" borderId="5" xfId="2" applyFont="1" applyBorder="1" applyAlignment="1">
      <alignment horizontal="center" wrapText="1"/>
    </xf>
    <xf numFmtId="164" fontId="3" fillId="0" borderId="13" xfId="2" applyFont="1" applyBorder="1" applyAlignment="1">
      <alignment vertical="center" wrapText="1"/>
    </xf>
    <xf numFmtId="164" fontId="19" fillId="0" borderId="5" xfId="2" applyFont="1" applyBorder="1" applyAlignment="1">
      <alignment wrapText="1"/>
    </xf>
    <xf numFmtId="164" fontId="20" fillId="0" borderId="14" xfId="2" applyFont="1" applyBorder="1" applyAlignment="1">
      <alignment wrapText="1"/>
    </xf>
    <xf numFmtId="164" fontId="21" fillId="0" borderId="14" xfId="2" applyFont="1" applyBorder="1" applyAlignment="1">
      <alignment wrapText="1"/>
    </xf>
    <xf numFmtId="0" fontId="2" fillId="0" borderId="19" xfId="0" applyFont="1" applyBorder="1" applyAlignment="1">
      <alignment wrapText="1"/>
    </xf>
    <xf numFmtId="165" fontId="3" fillId="0" borderId="22" xfId="1" applyNumberFormat="1" applyFont="1" applyBorder="1" applyAlignment="1">
      <alignment wrapText="1"/>
    </xf>
    <xf numFmtId="164" fontId="3" fillId="0" borderId="25" xfId="2" applyFont="1" applyBorder="1" applyAlignment="1">
      <alignment wrapText="1"/>
    </xf>
    <xf numFmtId="0" fontId="15" fillId="0" borderId="9" xfId="0" applyFont="1" applyBorder="1" applyAlignment="1">
      <alignment horizontal="center" wrapText="1"/>
    </xf>
    <xf numFmtId="164" fontId="13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center" vertical="center" wrapText="1"/>
    </xf>
    <xf numFmtId="43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4" fontId="4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wrapText="1"/>
    </xf>
    <xf numFmtId="164" fontId="4" fillId="0" borderId="1" xfId="2" applyFont="1" applyBorder="1" applyAlignment="1">
      <alignment horizontal="center" vertical="center" wrapText="1"/>
    </xf>
    <xf numFmtId="164" fontId="0" fillId="0" borderId="5" xfId="2" applyFont="1" applyBorder="1" applyAlignment="1">
      <alignment horizontal="center" vertical="center" wrapText="1"/>
    </xf>
    <xf numFmtId="164" fontId="0" fillId="0" borderId="10" xfId="2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5" xfId="2" applyFont="1" applyBorder="1" applyAlignment="1">
      <alignment horizontal="center" vertical="center" wrapText="1"/>
    </xf>
    <xf numFmtId="164" fontId="4" fillId="0" borderId="10" xfId="2" applyFont="1" applyBorder="1" applyAlignment="1">
      <alignment horizontal="center" vertical="center" wrapText="1"/>
    </xf>
    <xf numFmtId="164" fontId="4" fillId="0" borderId="4" xfId="2" applyFont="1" applyBorder="1" applyAlignment="1">
      <alignment horizontal="center" vertical="center" wrapText="1"/>
    </xf>
    <xf numFmtId="164" fontId="0" fillId="0" borderId="9" xfId="2" applyFont="1" applyBorder="1" applyAlignment="1">
      <alignment horizontal="center" vertical="center" wrapText="1"/>
    </xf>
    <xf numFmtId="164" fontId="0" fillId="0" borderId="11" xfId="2" applyFont="1" applyBorder="1" applyAlignment="1">
      <alignment horizontal="center" vertical="center" wrapText="1"/>
    </xf>
    <xf numFmtId="0" fontId="15" fillId="0" borderId="49" xfId="0" quotePrefix="1" applyFont="1" applyBorder="1" applyAlignment="1">
      <alignment horizontal="center" wrapText="1"/>
    </xf>
    <xf numFmtId="0" fontId="15" fillId="0" borderId="32" xfId="0" quotePrefix="1" applyFont="1" applyBorder="1" applyAlignment="1">
      <alignment horizont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3" fillId="0" borderId="50" xfId="0" quotePrefix="1" applyFont="1" applyBorder="1" applyAlignment="1">
      <alignment horizontal="center" wrapText="1"/>
    </xf>
    <xf numFmtId="0" fontId="13" fillId="0" borderId="8" xfId="0" quotePrefix="1" applyFont="1" applyBorder="1" applyAlignment="1">
      <alignment horizontal="center" wrapText="1"/>
    </xf>
    <xf numFmtId="0" fontId="15" fillId="0" borderId="50" xfId="0" quotePrefix="1" applyFont="1" applyBorder="1" applyAlignment="1">
      <alignment horizontal="center" wrapText="1"/>
    </xf>
    <xf numFmtId="0" fontId="15" fillId="0" borderId="8" xfId="0" quotePrefix="1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zoomScale="115" zoomScaleNormal="115" workbookViewId="0">
      <selection activeCell="B23" sqref="B23"/>
    </sheetView>
  </sheetViews>
  <sheetFormatPr defaultColWidth="9.85546875" defaultRowHeight="11.25" x14ac:dyDescent="0.2"/>
  <cols>
    <col min="1" max="1" width="13.140625" style="57" customWidth="1"/>
    <col min="2" max="2" width="103" style="11" customWidth="1"/>
    <col min="3" max="3" width="12.85546875" style="11" customWidth="1"/>
    <col min="4" max="4" width="19.28515625" style="163" customWidth="1"/>
    <col min="5" max="5" width="14.5703125" style="163" customWidth="1"/>
    <col min="6" max="6" width="11.28515625" style="163" customWidth="1"/>
    <col min="7" max="7" width="13.140625" style="163" customWidth="1"/>
    <col min="8" max="8" width="13" style="163" customWidth="1"/>
    <col min="9" max="16384" width="9.85546875" style="22"/>
  </cols>
  <sheetData>
    <row r="1" spans="1:9" ht="45" x14ac:dyDescent="0.25">
      <c r="A1" s="21" t="s">
        <v>0</v>
      </c>
    </row>
    <row r="2" spans="1:9" ht="21.75" thickBot="1" x14ac:dyDescent="0.25">
      <c r="A2" s="23" t="s">
        <v>1</v>
      </c>
    </row>
    <row r="3" spans="1:9" ht="27.75" thickTop="1" x14ac:dyDescent="0.2">
      <c r="A3" s="19" t="s">
        <v>2</v>
      </c>
      <c r="B3" s="24"/>
      <c r="C3" s="19"/>
      <c r="D3" s="190" t="s">
        <v>3</v>
      </c>
      <c r="E3" s="139" t="s">
        <v>4</v>
      </c>
      <c r="F3" s="140" t="s">
        <v>5</v>
      </c>
      <c r="G3" s="139" t="s">
        <v>6</v>
      </c>
      <c r="H3" s="139" t="s">
        <v>7</v>
      </c>
      <c r="I3" s="2"/>
    </row>
    <row r="4" spans="1:9" ht="15" x14ac:dyDescent="0.2">
      <c r="A4" s="1"/>
      <c r="B4" s="25" t="s">
        <v>212</v>
      </c>
      <c r="C4" s="26"/>
      <c r="D4" s="191"/>
      <c r="E4" s="141"/>
      <c r="F4" s="142"/>
      <c r="G4" s="166"/>
      <c r="H4" s="166"/>
      <c r="I4" s="2"/>
    </row>
    <row r="5" spans="1:9" ht="24" customHeight="1" x14ac:dyDescent="0.2">
      <c r="A5" s="20"/>
      <c r="B5" s="27"/>
      <c r="C5" s="20"/>
      <c r="D5" s="192"/>
      <c r="E5" s="143"/>
      <c r="F5" s="144"/>
      <c r="G5" s="167"/>
      <c r="H5" s="167"/>
      <c r="I5" s="2"/>
    </row>
    <row r="6" spans="1:9" x14ac:dyDescent="0.2">
      <c r="A6" s="1"/>
      <c r="C6" s="12"/>
      <c r="D6" s="193" t="s">
        <v>9</v>
      </c>
      <c r="E6" s="145" t="s">
        <v>10</v>
      </c>
      <c r="F6" s="145" t="s">
        <v>11</v>
      </c>
      <c r="G6" s="145" t="s">
        <v>12</v>
      </c>
      <c r="H6" s="145" t="s">
        <v>13</v>
      </c>
      <c r="I6" s="2"/>
    </row>
    <row r="7" spans="1:9" ht="12.75" thickBot="1" x14ac:dyDescent="0.25">
      <c r="A7" s="1"/>
      <c r="B7" s="29" t="s">
        <v>14</v>
      </c>
      <c r="C7" s="30"/>
      <c r="D7" s="194"/>
      <c r="E7" s="195"/>
      <c r="F7" s="146"/>
      <c r="G7" s="146"/>
      <c r="H7" s="164"/>
      <c r="I7" s="2"/>
    </row>
    <row r="8" spans="1:9" ht="12" thickTop="1" x14ac:dyDescent="0.2">
      <c r="A8" s="1"/>
      <c r="C8" s="12"/>
      <c r="D8" s="196"/>
      <c r="E8" s="147"/>
      <c r="F8" s="147"/>
      <c r="G8" s="147">
        <f>E8+F8</f>
        <v>0</v>
      </c>
      <c r="H8" s="147">
        <f>D8+E8</f>
        <v>0</v>
      </c>
      <c r="I8" s="2"/>
    </row>
    <row r="9" spans="1:9" ht="12.75" x14ac:dyDescent="0.2">
      <c r="A9" s="31">
        <v>1</v>
      </c>
      <c r="B9" s="32" t="s">
        <v>213</v>
      </c>
      <c r="C9" s="33"/>
      <c r="D9" s="136"/>
      <c r="E9" s="147"/>
      <c r="F9" s="150"/>
      <c r="G9" s="147">
        <f t="shared" ref="G9:G15" si="0">E9+F9</f>
        <v>0</v>
      </c>
      <c r="H9" s="147">
        <f t="shared" ref="H9:H13" si="1">D9+E9</f>
        <v>0</v>
      </c>
      <c r="I9" s="2"/>
    </row>
    <row r="10" spans="1:9" ht="12.75" x14ac:dyDescent="0.2">
      <c r="A10" s="31"/>
      <c r="B10" s="34"/>
      <c r="C10" s="33"/>
      <c r="D10" s="136"/>
      <c r="E10" s="147"/>
      <c r="F10" s="150"/>
      <c r="G10" s="147">
        <f t="shared" si="0"/>
        <v>0</v>
      </c>
      <c r="H10" s="147">
        <f t="shared" si="1"/>
        <v>0</v>
      </c>
      <c r="I10" s="2"/>
    </row>
    <row r="11" spans="1:9" x14ac:dyDescent="0.2">
      <c r="A11" s="35">
        <v>4.2361111111111106E-2</v>
      </c>
      <c r="B11" s="23" t="s">
        <v>16</v>
      </c>
      <c r="C11" s="36"/>
      <c r="D11" s="136"/>
      <c r="E11" s="147"/>
      <c r="F11" s="150"/>
      <c r="G11" s="147">
        <f t="shared" si="0"/>
        <v>0</v>
      </c>
      <c r="H11" s="147">
        <f t="shared" si="1"/>
        <v>0</v>
      </c>
      <c r="I11" s="2"/>
    </row>
    <row r="12" spans="1:9" x14ac:dyDescent="0.2">
      <c r="A12" s="35"/>
      <c r="B12" s="23"/>
      <c r="C12" s="36"/>
      <c r="D12" s="136"/>
      <c r="E12" s="147"/>
      <c r="F12" s="150"/>
      <c r="G12" s="147">
        <f t="shared" si="0"/>
        <v>0</v>
      </c>
      <c r="H12" s="147">
        <f t="shared" si="1"/>
        <v>0</v>
      </c>
      <c r="I12" s="2"/>
    </row>
    <row r="13" spans="1:9" x14ac:dyDescent="0.2">
      <c r="A13" s="37">
        <v>4.2372685185185187E-2</v>
      </c>
      <c r="B13" s="3" t="s">
        <v>203</v>
      </c>
      <c r="C13" s="4"/>
      <c r="D13" s="136"/>
      <c r="E13" s="147"/>
      <c r="F13" s="150"/>
      <c r="G13" s="147">
        <f t="shared" si="0"/>
        <v>0</v>
      </c>
      <c r="H13" s="147">
        <f t="shared" si="1"/>
        <v>0</v>
      </c>
      <c r="I13" s="2"/>
    </row>
    <row r="14" spans="1:9" x14ac:dyDescent="0.2">
      <c r="A14" s="37" t="s">
        <v>17</v>
      </c>
      <c r="B14" s="5" t="s">
        <v>208</v>
      </c>
      <c r="C14" s="4">
        <v>650</v>
      </c>
      <c r="D14" s="136">
        <f>C14*115</f>
        <v>74750</v>
      </c>
      <c r="E14" s="147">
        <v>74750</v>
      </c>
      <c r="F14" s="150"/>
      <c r="G14" s="147">
        <f t="shared" si="0"/>
        <v>74750</v>
      </c>
      <c r="H14" s="147">
        <f>G14</f>
        <v>74750</v>
      </c>
      <c r="I14" s="2"/>
    </row>
    <row r="15" spans="1:9" x14ac:dyDescent="0.2">
      <c r="A15" s="37"/>
      <c r="B15" s="5" t="s">
        <v>204</v>
      </c>
      <c r="C15" s="4">
        <v>50</v>
      </c>
      <c r="D15" s="136">
        <f>C15*115</f>
        <v>5750</v>
      </c>
      <c r="E15" s="147">
        <v>5750</v>
      </c>
      <c r="F15" s="150"/>
      <c r="G15" s="147">
        <f t="shared" si="0"/>
        <v>5750</v>
      </c>
      <c r="H15" s="147">
        <f>G15</f>
        <v>5750</v>
      </c>
      <c r="I15" s="2"/>
    </row>
    <row r="16" spans="1:9" x14ac:dyDescent="0.2">
      <c r="A16" s="37"/>
      <c r="B16" s="6" t="s">
        <v>205</v>
      </c>
      <c r="C16" s="7">
        <f>SUM(C14:C15)</f>
        <v>700</v>
      </c>
      <c r="D16" s="137">
        <f>D14+D15</f>
        <v>80500</v>
      </c>
      <c r="E16" s="147">
        <f>E14+E15</f>
        <v>80500</v>
      </c>
      <c r="F16" s="160"/>
      <c r="G16" s="197">
        <f>E16+F16</f>
        <v>80500</v>
      </c>
      <c r="H16" s="197">
        <f>F16+G16</f>
        <v>80500</v>
      </c>
      <c r="I16" s="2"/>
    </row>
    <row r="17" spans="1:9" x14ac:dyDescent="0.2">
      <c r="A17" s="37"/>
      <c r="B17" s="8"/>
      <c r="C17" s="9"/>
      <c r="D17" s="136"/>
      <c r="E17" s="147"/>
      <c r="F17" s="150"/>
      <c r="G17" s="147"/>
      <c r="H17" s="147"/>
      <c r="I17" s="2"/>
    </row>
    <row r="18" spans="1:9" x14ac:dyDescent="0.2">
      <c r="A18" s="37"/>
      <c r="B18" s="6"/>
      <c r="C18" s="10"/>
      <c r="D18" s="137"/>
      <c r="E18" s="151"/>
      <c r="F18" s="160"/>
      <c r="G18" s="159">
        <f>E18+F18</f>
        <v>0</v>
      </c>
      <c r="H18" s="159">
        <f>D18+E18</f>
        <v>0</v>
      </c>
      <c r="I18" s="2"/>
    </row>
    <row r="19" spans="1:9" x14ac:dyDescent="0.2">
      <c r="A19" s="37"/>
      <c r="B19" s="5"/>
      <c r="C19" s="4"/>
      <c r="D19" s="136"/>
      <c r="E19" s="147"/>
      <c r="F19" s="150"/>
      <c r="G19" s="147"/>
      <c r="H19" s="147"/>
      <c r="I19" s="2"/>
    </row>
    <row r="20" spans="1:9" x14ac:dyDescent="0.2">
      <c r="A20" s="38">
        <v>4.2395833333333334E-2</v>
      </c>
      <c r="B20" s="5" t="s">
        <v>22</v>
      </c>
      <c r="C20" s="4"/>
      <c r="D20" s="198"/>
      <c r="E20" s="147"/>
      <c r="F20" s="199"/>
      <c r="G20" s="147"/>
      <c r="H20" s="147"/>
      <c r="I20" s="2"/>
    </row>
    <row r="21" spans="1:9" x14ac:dyDescent="0.2">
      <c r="A21" s="38"/>
      <c r="B21" s="5" t="s">
        <v>209</v>
      </c>
      <c r="C21" s="4">
        <v>50</v>
      </c>
      <c r="D21" s="200">
        <f>C21*35</f>
        <v>1750</v>
      </c>
      <c r="E21" s="200">
        <f>C21*35</f>
        <v>1750</v>
      </c>
      <c r="F21" s="199"/>
      <c r="G21" s="147">
        <f t="shared" ref="G21:G23" si="2">E21+F21</f>
        <v>1750</v>
      </c>
      <c r="H21" s="147">
        <f>G21</f>
        <v>1750</v>
      </c>
      <c r="I21" s="2"/>
    </row>
    <row r="22" spans="1:9" x14ac:dyDescent="0.2">
      <c r="A22" s="37"/>
      <c r="B22" s="6" t="s">
        <v>23</v>
      </c>
      <c r="C22" s="10"/>
      <c r="D22" s="147">
        <f>D20+D21</f>
        <v>1750</v>
      </c>
      <c r="E22" s="147">
        <f>E20+E21</f>
        <v>1750</v>
      </c>
      <c r="F22" s="160"/>
      <c r="G22" s="147">
        <f>G20+G21</f>
        <v>1750</v>
      </c>
      <c r="H22" s="147">
        <f>H20+H21</f>
        <v>1750</v>
      </c>
      <c r="I22" s="2"/>
    </row>
    <row r="23" spans="1:9" x14ac:dyDescent="0.2">
      <c r="A23" s="39">
        <v>4.2442129629629628E-2</v>
      </c>
      <c r="B23" s="11" t="s">
        <v>210</v>
      </c>
      <c r="C23" s="12"/>
      <c r="D23" s="136">
        <v>4446.9799999999996</v>
      </c>
      <c r="E23" s="147">
        <v>4446.9799999999996</v>
      </c>
      <c r="F23" s="150">
        <v>53.02</v>
      </c>
      <c r="G23" s="147">
        <f t="shared" si="2"/>
        <v>4500</v>
      </c>
      <c r="H23" s="147">
        <f>G23</f>
        <v>4500</v>
      </c>
      <c r="I23" s="2"/>
    </row>
    <row r="24" spans="1:9" x14ac:dyDescent="0.2">
      <c r="A24" s="37" t="s">
        <v>24</v>
      </c>
      <c r="B24" s="5" t="s">
        <v>214</v>
      </c>
      <c r="C24" s="9"/>
      <c r="D24" s="136">
        <v>2714</v>
      </c>
      <c r="E24" s="147">
        <v>2714</v>
      </c>
      <c r="F24" s="150"/>
      <c r="G24" s="147">
        <f>E24+F24</f>
        <v>2714</v>
      </c>
      <c r="H24" s="147">
        <f>G24</f>
        <v>2714</v>
      </c>
      <c r="I24" s="2"/>
    </row>
    <row r="25" spans="1:9" x14ac:dyDescent="0.2">
      <c r="A25" s="37"/>
      <c r="B25" s="6" t="s">
        <v>25</v>
      </c>
      <c r="C25" s="10"/>
      <c r="D25" s="159">
        <f>SUM(D23:D24)</f>
        <v>7160.98</v>
      </c>
      <c r="E25" s="159">
        <f>SUM(E23:E24)</f>
        <v>7160.98</v>
      </c>
      <c r="F25" s="159">
        <f>SUM(F24)</f>
        <v>0</v>
      </c>
      <c r="G25" s="159">
        <f>SUM(G23:G24)</f>
        <v>7214</v>
      </c>
      <c r="H25" s="159">
        <f>SUM(H23:H24)</f>
        <v>7214</v>
      </c>
      <c r="I25" s="2"/>
    </row>
    <row r="26" spans="1:9" x14ac:dyDescent="0.2">
      <c r="A26" s="37"/>
      <c r="B26" s="5"/>
      <c r="C26" s="4"/>
      <c r="D26" s="136"/>
      <c r="E26" s="147"/>
      <c r="F26" s="150"/>
      <c r="G26" s="147"/>
      <c r="H26" s="147"/>
    </row>
    <row r="27" spans="1:9" ht="15" x14ac:dyDescent="0.25">
      <c r="A27" s="38"/>
      <c r="C27" s="12"/>
      <c r="D27" s="136"/>
      <c r="E27" s="156"/>
      <c r="F27" s="150"/>
      <c r="G27" s="156"/>
      <c r="H27" s="156"/>
    </row>
    <row r="28" spans="1:9" ht="13.5" thickBot="1" x14ac:dyDescent="0.25">
      <c r="A28" s="40"/>
      <c r="B28" s="32" t="s">
        <v>15</v>
      </c>
      <c r="C28" s="1"/>
      <c r="D28" s="201">
        <f>SUM(D16+D18+D22+D25)</f>
        <v>89410.98</v>
      </c>
      <c r="E28" s="201">
        <f>SUM(E16+E18+E22+E25)</f>
        <v>89410.98</v>
      </c>
      <c r="F28" s="172"/>
      <c r="G28" s="201">
        <f>SUM(G16+G18+G22+G25)</f>
        <v>89464</v>
      </c>
      <c r="H28" s="201">
        <f>SUM(H16+H18+H22+H25)</f>
        <v>89464</v>
      </c>
    </row>
    <row r="29" spans="1:9" ht="12" thickTop="1" x14ac:dyDescent="0.2">
      <c r="A29" s="40"/>
      <c r="B29" s="13"/>
      <c r="C29" s="1"/>
      <c r="D29" s="202"/>
      <c r="E29" s="147"/>
      <c r="F29" s="169"/>
      <c r="G29" s="147"/>
      <c r="H29" s="147"/>
    </row>
    <row r="30" spans="1:9" x14ac:dyDescent="0.2">
      <c r="A30" s="41">
        <v>4.3055555555555562E-2</v>
      </c>
      <c r="B30" s="23" t="s">
        <v>26</v>
      </c>
      <c r="C30" s="36"/>
      <c r="D30" s="202"/>
      <c r="E30" s="148"/>
      <c r="F30" s="169"/>
      <c r="G30" s="148"/>
      <c r="H30" s="148"/>
    </row>
    <row r="31" spans="1:9" x14ac:dyDescent="0.2">
      <c r="A31" s="41"/>
      <c r="B31" s="23"/>
      <c r="C31" s="36"/>
      <c r="D31" s="202"/>
      <c r="E31" s="148"/>
      <c r="F31" s="169"/>
      <c r="G31" s="148"/>
      <c r="H31" s="148"/>
    </row>
    <row r="32" spans="1:9" x14ac:dyDescent="0.2">
      <c r="A32" s="38">
        <v>4.3067129629629629E-2</v>
      </c>
      <c r="B32" s="11" t="s">
        <v>27</v>
      </c>
      <c r="C32" s="12"/>
      <c r="D32" s="136"/>
      <c r="E32" s="148"/>
      <c r="F32" s="150"/>
      <c r="G32" s="148"/>
      <c r="H32" s="148"/>
    </row>
    <row r="33" spans="1:8" x14ac:dyDescent="0.2">
      <c r="A33" s="37" t="s">
        <v>28</v>
      </c>
      <c r="B33" s="5" t="s">
        <v>29</v>
      </c>
      <c r="C33" s="4"/>
      <c r="D33" s="136"/>
      <c r="E33" s="147"/>
      <c r="F33" s="150"/>
      <c r="G33" s="147"/>
      <c r="H33" s="147"/>
    </row>
    <row r="34" spans="1:8" x14ac:dyDescent="0.2">
      <c r="A34" s="37"/>
      <c r="B34" s="6" t="s">
        <v>30</v>
      </c>
      <c r="C34" s="10"/>
      <c r="D34" s="137"/>
      <c r="E34" s="159"/>
      <c r="F34" s="160"/>
      <c r="G34" s="159"/>
      <c r="H34" s="159"/>
    </row>
    <row r="35" spans="1:8" x14ac:dyDescent="0.2">
      <c r="A35" s="37"/>
      <c r="B35" s="5"/>
      <c r="C35" s="4"/>
      <c r="D35" s="136"/>
      <c r="E35" s="147"/>
      <c r="F35" s="150"/>
      <c r="G35" s="147"/>
      <c r="H35" s="147"/>
    </row>
    <row r="36" spans="1:8" x14ac:dyDescent="0.2">
      <c r="A36" s="38">
        <v>4.3078703703703702E-2</v>
      </c>
      <c r="B36" s="11" t="s">
        <v>31</v>
      </c>
      <c r="C36" s="12"/>
      <c r="D36" s="136"/>
      <c r="E36" s="148"/>
      <c r="F36" s="150"/>
      <c r="G36" s="148"/>
      <c r="H36" s="148"/>
    </row>
    <row r="37" spans="1:8" x14ac:dyDescent="0.2">
      <c r="A37" s="37" t="s">
        <v>32</v>
      </c>
      <c r="B37" s="5" t="s">
        <v>33</v>
      </c>
      <c r="C37" s="4"/>
      <c r="D37" s="136"/>
      <c r="E37" s="147"/>
      <c r="F37" s="150"/>
      <c r="G37" s="147"/>
      <c r="H37" s="147"/>
    </row>
    <row r="38" spans="1:8" x14ac:dyDescent="0.2">
      <c r="A38" s="37"/>
      <c r="B38" s="6" t="s">
        <v>34</v>
      </c>
      <c r="C38" s="10"/>
      <c r="D38" s="137"/>
      <c r="E38" s="159"/>
      <c r="F38" s="160"/>
      <c r="G38" s="159"/>
      <c r="H38" s="159"/>
    </row>
    <row r="39" spans="1:8" x14ac:dyDescent="0.2">
      <c r="A39" s="37"/>
      <c r="B39" s="5"/>
      <c r="C39" s="4"/>
      <c r="D39" s="136"/>
      <c r="E39" s="147"/>
      <c r="F39" s="150"/>
      <c r="G39" s="147"/>
      <c r="H39" s="147"/>
    </row>
    <row r="40" spans="1:8" x14ac:dyDescent="0.2">
      <c r="A40" s="38">
        <v>4.3090277777777776E-2</v>
      </c>
      <c r="B40" s="11" t="s">
        <v>35</v>
      </c>
      <c r="C40" s="12"/>
      <c r="D40" s="136"/>
      <c r="E40" s="148"/>
      <c r="F40" s="150"/>
      <c r="G40" s="148"/>
      <c r="H40" s="148"/>
    </row>
    <row r="41" spans="1:8" x14ac:dyDescent="0.2">
      <c r="A41" s="37" t="s">
        <v>36</v>
      </c>
      <c r="B41" s="5" t="s">
        <v>37</v>
      </c>
      <c r="C41" s="4"/>
      <c r="D41" s="136"/>
      <c r="E41" s="147"/>
      <c r="F41" s="150"/>
      <c r="G41" s="147"/>
      <c r="H41" s="147"/>
    </row>
    <row r="42" spans="1:8" x14ac:dyDescent="0.2">
      <c r="A42" s="37"/>
      <c r="B42" s="6" t="s">
        <v>38</v>
      </c>
      <c r="C42" s="10"/>
      <c r="D42" s="137"/>
      <c r="E42" s="159"/>
      <c r="F42" s="160"/>
      <c r="G42" s="159"/>
      <c r="H42" s="159"/>
    </row>
    <row r="43" spans="1:8" x14ac:dyDescent="0.2">
      <c r="A43" s="37"/>
      <c r="B43" s="6"/>
      <c r="C43" s="10"/>
      <c r="D43" s="136"/>
      <c r="E43" s="147"/>
      <c r="F43" s="150"/>
      <c r="G43" s="147"/>
      <c r="H43" s="147"/>
    </row>
    <row r="44" spans="1:8" x14ac:dyDescent="0.2">
      <c r="A44" s="38">
        <v>4.3101851851851856E-2</v>
      </c>
      <c r="B44" s="11" t="s">
        <v>39</v>
      </c>
      <c r="C44" s="12"/>
      <c r="D44" s="136"/>
      <c r="E44" s="148"/>
      <c r="F44" s="150"/>
      <c r="G44" s="148"/>
      <c r="H44" s="148"/>
    </row>
    <row r="45" spans="1:8" x14ac:dyDescent="0.2">
      <c r="A45" s="37" t="s">
        <v>40</v>
      </c>
      <c r="B45" s="5" t="s">
        <v>41</v>
      </c>
      <c r="C45" s="4"/>
      <c r="D45" s="136"/>
      <c r="E45" s="147"/>
      <c r="F45" s="150"/>
      <c r="G45" s="147"/>
      <c r="H45" s="147"/>
    </row>
    <row r="46" spans="1:8" x14ac:dyDescent="0.2">
      <c r="A46" s="37"/>
      <c r="B46" s="6" t="s">
        <v>38</v>
      </c>
      <c r="C46" s="10"/>
      <c r="D46" s="137"/>
      <c r="E46" s="159"/>
      <c r="F46" s="160"/>
      <c r="G46" s="159"/>
      <c r="H46" s="159"/>
    </row>
    <row r="47" spans="1:8" x14ac:dyDescent="0.2">
      <c r="A47" s="37"/>
      <c r="B47" s="6"/>
      <c r="C47" s="10"/>
      <c r="D47" s="136"/>
      <c r="E47" s="147"/>
      <c r="F47" s="150"/>
      <c r="G47" s="147"/>
      <c r="H47" s="147"/>
    </row>
    <row r="48" spans="1:8" ht="12.75" x14ac:dyDescent="0.2">
      <c r="A48" s="38">
        <v>4.311342592592593E-2</v>
      </c>
      <c r="B48" s="11" t="s">
        <v>42</v>
      </c>
      <c r="C48" s="12"/>
      <c r="D48" s="153"/>
      <c r="E48" s="162"/>
      <c r="F48" s="147"/>
      <c r="G48" s="162"/>
      <c r="H48" s="162"/>
    </row>
    <row r="49" spans="1:9" x14ac:dyDescent="0.2">
      <c r="A49" s="37" t="s">
        <v>43</v>
      </c>
      <c r="B49" s="5" t="s">
        <v>44</v>
      </c>
      <c r="C49" s="4"/>
      <c r="D49" s="136"/>
      <c r="E49" s="147"/>
      <c r="F49" s="150"/>
      <c r="G49" s="147"/>
      <c r="H49" s="147"/>
    </row>
    <row r="50" spans="1:9" x14ac:dyDescent="0.2">
      <c r="A50" s="37"/>
      <c r="B50" s="6" t="s">
        <v>45</v>
      </c>
      <c r="C50" s="10"/>
      <c r="D50" s="137"/>
      <c r="E50" s="159"/>
      <c r="F50" s="160"/>
      <c r="G50" s="159"/>
      <c r="H50" s="159"/>
    </row>
    <row r="51" spans="1:9" x14ac:dyDescent="0.2">
      <c r="A51" s="37"/>
      <c r="B51" s="5"/>
      <c r="C51" s="4"/>
      <c r="D51" s="136"/>
      <c r="E51" s="147"/>
      <c r="F51" s="150"/>
      <c r="G51" s="147"/>
      <c r="H51" s="147"/>
    </row>
    <row r="52" spans="1:9" ht="12.75" x14ac:dyDescent="0.2">
      <c r="A52" s="38">
        <v>4.3124999999999997E-2</v>
      </c>
      <c r="B52" s="47" t="s">
        <v>46</v>
      </c>
      <c r="C52" s="48"/>
      <c r="D52" s="153"/>
      <c r="E52" s="162"/>
      <c r="F52" s="147"/>
      <c r="G52" s="162"/>
      <c r="H52" s="162"/>
    </row>
    <row r="53" spans="1:9" x14ac:dyDescent="0.2">
      <c r="A53" s="37" t="s">
        <v>47</v>
      </c>
      <c r="B53" s="5" t="s">
        <v>48</v>
      </c>
      <c r="C53" s="4"/>
      <c r="D53" s="136"/>
      <c r="E53" s="147"/>
      <c r="F53" s="150"/>
      <c r="G53" s="147"/>
      <c r="H53" s="147"/>
    </row>
    <row r="54" spans="1:9" x14ac:dyDescent="0.2">
      <c r="A54" s="37"/>
      <c r="B54" s="6" t="s">
        <v>49</v>
      </c>
      <c r="C54" s="10"/>
      <c r="D54" s="137"/>
      <c r="E54" s="159"/>
      <c r="F54" s="160"/>
      <c r="G54" s="159"/>
      <c r="H54" s="159"/>
    </row>
    <row r="55" spans="1:9" x14ac:dyDescent="0.2">
      <c r="A55" s="37"/>
      <c r="B55" s="5"/>
      <c r="C55" s="4"/>
      <c r="D55" s="136"/>
      <c r="E55" s="147"/>
      <c r="F55" s="150"/>
      <c r="G55" s="147"/>
      <c r="H55" s="147"/>
    </row>
    <row r="56" spans="1:9" ht="12.75" x14ac:dyDescent="0.2">
      <c r="A56" s="38">
        <v>4.313657407407407E-2</v>
      </c>
      <c r="B56" s="47" t="s">
        <v>50</v>
      </c>
      <c r="C56" s="48"/>
      <c r="D56" s="153"/>
      <c r="E56" s="162"/>
      <c r="F56" s="147"/>
      <c r="G56" s="162"/>
      <c r="H56" s="162"/>
      <c r="I56" s="2"/>
    </row>
    <row r="57" spans="1:9" x14ac:dyDescent="0.2">
      <c r="A57" s="37" t="s">
        <v>51</v>
      </c>
      <c r="B57" s="5" t="s">
        <v>52</v>
      </c>
      <c r="C57" s="4"/>
      <c r="D57" s="136"/>
      <c r="E57" s="147"/>
      <c r="F57" s="150"/>
      <c r="G57" s="147"/>
      <c r="H57" s="147"/>
    </row>
    <row r="58" spans="1:9" x14ac:dyDescent="0.2">
      <c r="A58" s="37"/>
      <c r="B58" s="6" t="s">
        <v>53</v>
      </c>
      <c r="C58" s="10"/>
      <c r="D58" s="137"/>
      <c r="E58" s="159"/>
      <c r="F58" s="160"/>
      <c r="G58" s="159"/>
      <c r="H58" s="159"/>
    </row>
    <row r="59" spans="1:9" x14ac:dyDescent="0.2">
      <c r="A59" s="37"/>
      <c r="B59" s="5"/>
      <c r="C59" s="4"/>
      <c r="D59" s="136"/>
      <c r="E59" s="147"/>
      <c r="F59" s="150"/>
      <c r="G59" s="147"/>
      <c r="H59" s="147"/>
    </row>
    <row r="60" spans="1:9" ht="12.75" x14ac:dyDescent="0.2">
      <c r="A60" s="38">
        <v>4.3148148148148151E-2</v>
      </c>
      <c r="B60" s="47" t="s">
        <v>54</v>
      </c>
      <c r="C60" s="48"/>
      <c r="D60" s="202"/>
      <c r="E60" s="162"/>
      <c r="F60" s="169"/>
      <c r="G60" s="162"/>
      <c r="H60" s="162"/>
    </row>
    <row r="61" spans="1:9" x14ac:dyDescent="0.2">
      <c r="A61" s="37" t="s">
        <v>55</v>
      </c>
      <c r="B61" s="5" t="s">
        <v>52</v>
      </c>
      <c r="C61" s="4"/>
      <c r="D61" s="136"/>
      <c r="E61" s="147"/>
      <c r="F61" s="150"/>
      <c r="G61" s="147"/>
      <c r="H61" s="147"/>
    </row>
    <row r="62" spans="1:9" x14ac:dyDescent="0.2">
      <c r="A62" s="37"/>
      <c r="B62" s="6" t="s">
        <v>56</v>
      </c>
      <c r="C62" s="10"/>
      <c r="D62" s="137"/>
      <c r="E62" s="159"/>
      <c r="F62" s="160"/>
      <c r="G62" s="159"/>
      <c r="H62" s="159"/>
    </row>
    <row r="63" spans="1:9" x14ac:dyDescent="0.2">
      <c r="A63" s="37"/>
      <c r="B63" s="5"/>
      <c r="C63" s="4"/>
      <c r="D63" s="136"/>
      <c r="E63" s="147"/>
      <c r="F63" s="150"/>
      <c r="G63" s="147"/>
      <c r="H63" s="147"/>
    </row>
    <row r="64" spans="1:9" ht="12.75" x14ac:dyDescent="0.2">
      <c r="A64" s="37">
        <v>4.3159722222222224E-2</v>
      </c>
      <c r="B64" s="11" t="s">
        <v>57</v>
      </c>
      <c r="C64" s="12"/>
      <c r="D64" s="153"/>
      <c r="E64" s="162"/>
      <c r="F64" s="147"/>
      <c r="G64" s="162"/>
      <c r="H64" s="162"/>
    </row>
    <row r="65" spans="1:8" x14ac:dyDescent="0.2">
      <c r="A65" s="37" t="s">
        <v>58</v>
      </c>
      <c r="B65" s="5" t="s">
        <v>59</v>
      </c>
      <c r="C65" s="4"/>
      <c r="D65" s="136"/>
      <c r="E65" s="147"/>
      <c r="F65" s="150"/>
      <c r="G65" s="147"/>
      <c r="H65" s="147"/>
    </row>
    <row r="66" spans="1:8" x14ac:dyDescent="0.2">
      <c r="A66" s="37"/>
      <c r="B66" s="6" t="s">
        <v>60</v>
      </c>
      <c r="C66" s="10"/>
      <c r="D66" s="137"/>
      <c r="E66" s="159"/>
      <c r="F66" s="160"/>
      <c r="G66" s="159"/>
      <c r="H66" s="159"/>
    </row>
    <row r="67" spans="1:8" x14ac:dyDescent="0.2">
      <c r="A67" s="37"/>
      <c r="B67" s="5"/>
      <c r="C67" s="4"/>
      <c r="D67" s="136"/>
      <c r="E67" s="147"/>
      <c r="F67" s="150"/>
      <c r="G67" s="147"/>
      <c r="H67" s="147"/>
    </row>
    <row r="68" spans="1:8" ht="12.75" x14ac:dyDescent="0.2">
      <c r="A68" s="37">
        <v>4.3171296296296298E-2</v>
      </c>
      <c r="B68" s="11" t="s">
        <v>61</v>
      </c>
      <c r="C68" s="12"/>
      <c r="D68" s="203"/>
      <c r="E68" s="162"/>
      <c r="F68" s="173"/>
      <c r="G68" s="162"/>
      <c r="H68" s="162"/>
    </row>
    <row r="69" spans="1:8" x14ac:dyDescent="0.2">
      <c r="A69" s="37" t="s">
        <v>62</v>
      </c>
      <c r="B69" s="5" t="s">
        <v>63</v>
      </c>
      <c r="C69" s="4"/>
      <c r="D69" s="136"/>
      <c r="E69" s="147"/>
      <c r="F69" s="150"/>
      <c r="G69" s="147"/>
      <c r="H69" s="147"/>
    </row>
    <row r="70" spans="1:8" x14ac:dyDescent="0.2">
      <c r="A70" s="37"/>
      <c r="B70" s="6" t="s">
        <v>64</v>
      </c>
      <c r="C70" s="10"/>
      <c r="D70" s="137"/>
      <c r="E70" s="159"/>
      <c r="F70" s="160"/>
      <c r="G70" s="159"/>
      <c r="H70" s="159"/>
    </row>
    <row r="71" spans="1:8" x14ac:dyDescent="0.2">
      <c r="A71" s="37"/>
      <c r="B71" s="5"/>
      <c r="C71" s="4"/>
      <c r="D71" s="136"/>
      <c r="E71" s="147"/>
      <c r="F71" s="150"/>
      <c r="G71" s="147"/>
      <c r="H71" s="147"/>
    </row>
    <row r="72" spans="1:8" x14ac:dyDescent="0.2">
      <c r="A72" s="37">
        <v>4.3194444444444445E-2</v>
      </c>
      <c r="B72" s="11" t="s">
        <v>211</v>
      </c>
      <c r="C72" s="12"/>
      <c r="D72" s="153"/>
      <c r="E72" s="147">
        <v>0</v>
      </c>
      <c r="F72" s="147"/>
      <c r="G72" s="147">
        <f>E72</f>
        <v>0</v>
      </c>
      <c r="H72" s="147">
        <f>G72</f>
        <v>0</v>
      </c>
    </row>
    <row r="73" spans="1:8" x14ac:dyDescent="0.2">
      <c r="A73" s="37"/>
      <c r="C73" s="12"/>
      <c r="D73" s="153"/>
      <c r="E73" s="147"/>
      <c r="F73" s="147"/>
      <c r="G73" s="147"/>
      <c r="H73" s="147"/>
    </row>
    <row r="74" spans="1:8" ht="12.75" thickBot="1" x14ac:dyDescent="0.25">
      <c r="A74" s="40"/>
      <c r="B74" s="16" t="s">
        <v>65</v>
      </c>
      <c r="C74" s="1"/>
      <c r="D74" s="204"/>
      <c r="E74" s="164">
        <f>E72</f>
        <v>0</v>
      </c>
      <c r="F74" s="164"/>
      <c r="G74" s="164">
        <f>G72</f>
        <v>0</v>
      </c>
      <c r="H74" s="164">
        <f>H72</f>
        <v>0</v>
      </c>
    </row>
    <row r="75" spans="1:8" ht="16.5" thickTop="1" thickBot="1" x14ac:dyDescent="0.3">
      <c r="A75" s="4"/>
      <c r="C75" s="12"/>
      <c r="D75" s="136"/>
      <c r="E75" s="156"/>
      <c r="F75" s="150"/>
      <c r="G75" s="156"/>
      <c r="H75" s="156"/>
    </row>
    <row r="76" spans="1:8" ht="12.75" thickTop="1" thickBot="1" x14ac:dyDescent="0.25">
      <c r="A76" s="4"/>
      <c r="B76" s="16" t="s">
        <v>66</v>
      </c>
      <c r="C76" s="1"/>
      <c r="D76" s="205"/>
      <c r="E76" s="205"/>
      <c r="F76" s="205">
        <f>F70+F66+F62+F58+F54+F50+F46+F42+F38+F34+F28+F25+F22+F18+F16</f>
        <v>0</v>
      </c>
      <c r="G76" s="205"/>
      <c r="H76" s="205"/>
    </row>
    <row r="77" spans="1:8" ht="15.75" thickTop="1" x14ac:dyDescent="0.25">
      <c r="A77" s="4"/>
      <c r="C77" s="12"/>
      <c r="D77" s="136"/>
      <c r="E77" s="156"/>
      <c r="F77" s="150"/>
      <c r="G77" s="156"/>
      <c r="H77" s="156"/>
    </row>
    <row r="78" spans="1:8" x14ac:dyDescent="0.2">
      <c r="A78" s="51"/>
      <c r="B78" s="13"/>
      <c r="C78" s="1"/>
      <c r="D78" s="206"/>
      <c r="E78" s="207"/>
      <c r="F78" s="208"/>
      <c r="G78" s="207"/>
      <c r="H78" s="141"/>
    </row>
    <row r="79" spans="1:8" ht="15" x14ac:dyDescent="0.25">
      <c r="A79" s="35">
        <v>2.0833333333333333E-3</v>
      </c>
      <c r="B79" s="23" t="s">
        <v>67</v>
      </c>
      <c r="C79" s="36"/>
      <c r="D79" s="136"/>
      <c r="E79" s="156"/>
      <c r="F79" s="150"/>
      <c r="G79" s="156"/>
      <c r="H79" s="156"/>
    </row>
    <row r="80" spans="1:8" ht="15" x14ac:dyDescent="0.25">
      <c r="A80" s="35"/>
      <c r="B80" s="23"/>
      <c r="C80" s="36"/>
      <c r="D80" s="136"/>
      <c r="E80" s="156"/>
      <c r="F80" s="150"/>
      <c r="G80" s="156"/>
      <c r="H80" s="156"/>
    </row>
    <row r="81" spans="1:9" x14ac:dyDescent="0.2">
      <c r="A81" s="38">
        <v>2.0949074074074073E-3</v>
      </c>
      <c r="B81" s="11" t="s">
        <v>68</v>
      </c>
      <c r="C81" s="12"/>
      <c r="D81" s="136"/>
      <c r="E81" s="147"/>
      <c r="F81" s="150"/>
      <c r="G81" s="147"/>
      <c r="H81" s="147"/>
    </row>
    <row r="82" spans="1:9" x14ac:dyDescent="0.2">
      <c r="A82" s="38" t="s">
        <v>69</v>
      </c>
      <c r="B82" s="11" t="s">
        <v>70</v>
      </c>
      <c r="C82" s="12"/>
      <c r="D82" s="136"/>
      <c r="E82" s="147"/>
      <c r="F82" s="150">
        <v>1500</v>
      </c>
      <c r="G82" s="147">
        <f t="shared" ref="G82" si="3">E82+F82</f>
        <v>1500</v>
      </c>
      <c r="H82" s="147">
        <f>G82</f>
        <v>1500</v>
      </c>
    </row>
    <row r="83" spans="1:9" x14ac:dyDescent="0.2">
      <c r="A83" s="37"/>
      <c r="B83" s="6" t="s">
        <v>71</v>
      </c>
      <c r="C83" s="10"/>
      <c r="D83" s="137">
        <f>D82</f>
        <v>0</v>
      </c>
      <c r="E83" s="137">
        <f>E82</f>
        <v>0</v>
      </c>
      <c r="F83" s="137">
        <f>F82</f>
        <v>1500</v>
      </c>
      <c r="G83" s="137">
        <f>G82</f>
        <v>1500</v>
      </c>
      <c r="H83" s="137">
        <f>H82</f>
        <v>1500</v>
      </c>
      <c r="I83" s="18"/>
    </row>
    <row r="84" spans="1:9" x14ac:dyDescent="0.2">
      <c r="A84" s="38"/>
      <c r="C84" s="12"/>
      <c r="D84" s="136"/>
      <c r="E84" s="147"/>
      <c r="F84" s="150"/>
      <c r="G84" s="147"/>
      <c r="H84" s="147"/>
    </row>
    <row r="85" spans="1:9" ht="12.75" x14ac:dyDescent="0.2">
      <c r="A85" s="31"/>
      <c r="B85" s="52" t="s">
        <v>206</v>
      </c>
      <c r="C85" s="49"/>
      <c r="D85" s="209"/>
      <c r="E85" s="162"/>
      <c r="F85" s="162"/>
      <c r="G85" s="162"/>
      <c r="H85" s="162"/>
    </row>
    <row r="86" spans="1:9" ht="13.5" thickBot="1" x14ac:dyDescent="0.25">
      <c r="A86" s="31"/>
      <c r="B86" s="53"/>
      <c r="C86" s="46"/>
      <c r="D86" s="153"/>
      <c r="E86" s="147"/>
      <c r="F86" s="147"/>
      <c r="G86" s="147"/>
      <c r="H86" s="210"/>
    </row>
    <row r="87" spans="1:9" ht="13.5" thickBot="1" x14ac:dyDescent="0.25">
      <c r="A87" s="54"/>
      <c r="B87" s="55" t="s">
        <v>72</v>
      </c>
      <c r="C87" s="56"/>
      <c r="D87" s="211">
        <f>D16+D21+D23+D24</f>
        <v>89410.98</v>
      </c>
      <c r="E87" s="211">
        <f>E16+E21+E23+E24+E74+E83</f>
        <v>89410.98</v>
      </c>
      <c r="F87" s="211">
        <f>F16+F21+F23+F24+F74+F83</f>
        <v>1553.02</v>
      </c>
      <c r="G87" s="211">
        <f>G16+G21+G23+G24+G74+G83</f>
        <v>90964</v>
      </c>
      <c r="H87" s="211">
        <f>H16+H21+H23+H24+H74+H83</f>
        <v>90964</v>
      </c>
    </row>
    <row r="88" spans="1:9" x14ac:dyDescent="0.2">
      <c r="A88" s="22"/>
      <c r="B88" s="22"/>
      <c r="C88" s="22"/>
    </row>
    <row r="89" spans="1:9" x14ac:dyDescent="0.2">
      <c r="A89" s="22"/>
      <c r="B89" s="22"/>
      <c r="C89" s="22"/>
    </row>
    <row r="90" spans="1:9" x14ac:dyDescent="0.2">
      <c r="A90" s="22"/>
      <c r="B90" s="22"/>
      <c r="C90" s="22"/>
    </row>
    <row r="91" spans="1:9" x14ac:dyDescent="0.2">
      <c r="A91" s="22"/>
      <c r="B91" s="22"/>
      <c r="C91" s="22"/>
    </row>
    <row r="92" spans="1:9" x14ac:dyDescent="0.2">
      <c r="A92" s="22"/>
      <c r="B92" s="22"/>
      <c r="C92" s="22"/>
    </row>
    <row r="93" spans="1:9" x14ac:dyDescent="0.2">
      <c r="A93" s="22"/>
      <c r="B93" s="22"/>
      <c r="C93" s="22"/>
    </row>
    <row r="94" spans="1:9" x14ac:dyDescent="0.2">
      <c r="A94" s="22"/>
      <c r="B94" s="22"/>
      <c r="C94" s="22"/>
    </row>
    <row r="95" spans="1:9" x14ac:dyDescent="0.2">
      <c r="A95" s="22"/>
      <c r="B95" s="22"/>
      <c r="C95" s="22"/>
    </row>
    <row r="96" spans="1:9" x14ac:dyDescent="0.2">
      <c r="A96" s="22"/>
      <c r="B96" s="22"/>
      <c r="C96" s="22"/>
    </row>
  </sheetData>
  <pageMargins left="0" right="0" top="0" bottom="0" header="0" footer="0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9"/>
  <sheetViews>
    <sheetView tabSelected="1" topLeftCell="J16" workbookViewId="0">
      <selection activeCell="S41" sqref="S41"/>
    </sheetView>
  </sheetViews>
  <sheetFormatPr defaultColWidth="21.42578125" defaultRowHeight="15" x14ac:dyDescent="0.25"/>
  <cols>
    <col min="1" max="1" width="15.5703125" style="21" customWidth="1"/>
    <col min="2" max="2" width="77.85546875" style="21" customWidth="1"/>
    <col min="3" max="3" width="5.5703125" style="21" customWidth="1"/>
    <col min="4" max="4" width="17.5703125" style="21" customWidth="1"/>
    <col min="5" max="5" width="36.42578125" style="138" customWidth="1"/>
    <col min="6" max="6" width="13.42578125" style="138" customWidth="1"/>
    <col min="7" max="7" width="14.7109375" style="138" customWidth="1"/>
    <col min="8" max="8" width="20.85546875" style="138" customWidth="1"/>
    <col min="9" max="16384" width="21.42578125" style="21"/>
  </cols>
  <sheetData>
    <row r="1" spans="1:10" ht="45" x14ac:dyDescent="0.25">
      <c r="A1" s="21" t="s">
        <v>0</v>
      </c>
    </row>
    <row r="2" spans="1:10" ht="15.75" thickBot="1" x14ac:dyDescent="0.3">
      <c r="A2" s="23" t="s">
        <v>73</v>
      </c>
    </row>
    <row r="3" spans="1:10" ht="15.75" thickTop="1" x14ac:dyDescent="0.25">
      <c r="A3" s="251" t="s">
        <v>2</v>
      </c>
      <c r="B3" s="119"/>
      <c r="C3" s="26"/>
      <c r="D3" s="254" t="s">
        <v>3</v>
      </c>
      <c r="E3" s="246" t="s">
        <v>4</v>
      </c>
      <c r="F3" s="259" t="s">
        <v>5</v>
      </c>
      <c r="G3" s="246" t="s">
        <v>6</v>
      </c>
      <c r="H3" s="246" t="s">
        <v>7</v>
      </c>
      <c r="I3" s="18"/>
    </row>
    <row r="4" spans="1:10" x14ac:dyDescent="0.25">
      <c r="A4" s="252"/>
      <c r="B4" s="249" t="s">
        <v>8</v>
      </c>
      <c r="C4" s="1"/>
      <c r="D4" s="255"/>
      <c r="E4" s="257"/>
      <c r="F4" s="260"/>
      <c r="G4" s="247"/>
      <c r="H4" s="247"/>
      <c r="I4" s="18"/>
    </row>
    <row r="5" spans="1:10" x14ac:dyDescent="0.25">
      <c r="A5" s="253"/>
      <c r="B5" s="250"/>
      <c r="C5" s="20"/>
      <c r="D5" s="256"/>
      <c r="E5" s="258"/>
      <c r="F5" s="261"/>
      <c r="G5" s="248"/>
      <c r="H5" s="248"/>
      <c r="I5" s="18"/>
    </row>
    <row r="6" spans="1:10" x14ac:dyDescent="0.25">
      <c r="A6" s="1"/>
      <c r="B6" s="13"/>
      <c r="C6" s="1"/>
      <c r="D6" s="28" t="s">
        <v>9</v>
      </c>
      <c r="E6" s="145" t="s">
        <v>10</v>
      </c>
      <c r="F6" s="145" t="s">
        <v>11</v>
      </c>
      <c r="G6" s="145" t="s">
        <v>12</v>
      </c>
      <c r="H6" s="145" t="s">
        <v>13</v>
      </c>
      <c r="I6" s="18"/>
    </row>
    <row r="7" spans="1:10" ht="15.75" thickBot="1" x14ac:dyDescent="0.3">
      <c r="A7" s="31"/>
      <c r="B7" s="29" t="s">
        <v>74</v>
      </c>
      <c r="C7" s="30"/>
      <c r="D7" s="124"/>
      <c r="E7" s="146"/>
      <c r="F7" s="146"/>
      <c r="G7" s="168"/>
      <c r="H7" s="223"/>
      <c r="I7" s="18"/>
    </row>
    <row r="8" spans="1:10" ht="15.75" thickTop="1" x14ac:dyDescent="0.25">
      <c r="A8" s="31"/>
      <c r="B8" s="22"/>
      <c r="C8" s="42"/>
      <c r="D8" s="227"/>
      <c r="E8" s="147"/>
      <c r="F8" s="147"/>
      <c r="G8" s="228"/>
      <c r="H8" s="229"/>
      <c r="I8" s="18"/>
    </row>
    <row r="9" spans="1:10" x14ac:dyDescent="0.25">
      <c r="A9" s="31">
        <v>1</v>
      </c>
      <c r="B9" s="32" t="s">
        <v>15</v>
      </c>
      <c r="C9" s="129"/>
      <c r="D9" s="230"/>
      <c r="E9" s="147"/>
      <c r="F9" s="147"/>
      <c r="G9" s="231"/>
      <c r="H9" s="231"/>
      <c r="I9" s="18"/>
    </row>
    <row r="10" spans="1:10" x14ac:dyDescent="0.25">
      <c r="A10" s="31"/>
      <c r="B10" s="34"/>
      <c r="C10" s="33"/>
      <c r="D10" s="230"/>
      <c r="E10" s="147"/>
      <c r="F10" s="147"/>
      <c r="G10" s="231"/>
      <c r="H10" s="231"/>
      <c r="I10" s="18"/>
    </row>
    <row r="11" spans="1:10" x14ac:dyDescent="0.25">
      <c r="A11" s="35">
        <v>4.2361111111111106E-2</v>
      </c>
      <c r="B11" s="23" t="s">
        <v>75</v>
      </c>
      <c r="C11" s="36"/>
      <c r="D11" s="14"/>
      <c r="E11" s="147"/>
      <c r="F11" s="147"/>
      <c r="G11" s="169"/>
      <c r="H11" s="169"/>
      <c r="I11" s="18"/>
    </row>
    <row r="12" spans="1:10" x14ac:dyDescent="0.25">
      <c r="A12" s="35"/>
      <c r="B12" s="23"/>
      <c r="C12" s="36"/>
      <c r="D12" s="14"/>
      <c r="E12" s="147"/>
      <c r="F12" s="147"/>
      <c r="G12" s="169"/>
      <c r="H12" s="169"/>
      <c r="I12" s="18"/>
    </row>
    <row r="13" spans="1:10" x14ac:dyDescent="0.25">
      <c r="A13" s="39">
        <v>4.2372685185185187E-2</v>
      </c>
      <c r="B13" s="131" t="s">
        <v>76</v>
      </c>
      <c r="C13" s="132"/>
      <c r="D13" s="63"/>
      <c r="E13" s="149"/>
      <c r="F13" s="147"/>
      <c r="G13" s="170"/>
      <c r="H13" s="170"/>
      <c r="I13" s="18"/>
    </row>
    <row r="14" spans="1:10" x14ac:dyDescent="0.25">
      <c r="A14" s="37" t="s">
        <v>77</v>
      </c>
      <c r="B14" s="5" t="s">
        <v>218</v>
      </c>
      <c r="C14" s="4"/>
      <c r="D14" s="136">
        <v>6200</v>
      </c>
      <c r="E14" s="136">
        <v>6200</v>
      </c>
      <c r="F14" s="150">
        <v>0</v>
      </c>
      <c r="G14" s="147">
        <f>E14+F14</f>
        <v>6200</v>
      </c>
      <c r="H14" s="147">
        <v>6200</v>
      </c>
      <c r="I14" s="241">
        <f>-6200</f>
        <v>-6200</v>
      </c>
      <c r="J14" s="243">
        <f>SUM(H14:I14)</f>
        <v>0</v>
      </c>
    </row>
    <row r="15" spans="1:10" x14ac:dyDescent="0.25">
      <c r="A15" s="37" t="s">
        <v>17</v>
      </c>
      <c r="B15" s="5" t="s">
        <v>217</v>
      </c>
      <c r="C15" s="4"/>
      <c r="D15" s="136">
        <v>2500</v>
      </c>
      <c r="E15" s="136">
        <v>2500</v>
      </c>
      <c r="F15" s="150">
        <v>500</v>
      </c>
      <c r="G15" s="147">
        <f t="shared" ref="G15:G18" si="0">E15+F15</f>
        <v>3000</v>
      </c>
      <c r="H15" s="147">
        <f t="shared" ref="H15:H18" si="1">G15</f>
        <v>3000</v>
      </c>
      <c r="I15" s="18"/>
    </row>
    <row r="16" spans="1:10" x14ac:dyDescent="0.25">
      <c r="A16" s="37" t="s">
        <v>18</v>
      </c>
      <c r="B16" s="5" t="s">
        <v>192</v>
      </c>
      <c r="C16" s="4"/>
      <c r="D16" s="136">
        <v>2000</v>
      </c>
      <c r="E16" s="136">
        <v>2000</v>
      </c>
      <c r="F16" s="150">
        <v>1000</v>
      </c>
      <c r="G16" s="147">
        <f t="shared" si="0"/>
        <v>3000</v>
      </c>
      <c r="H16" s="147">
        <f t="shared" si="1"/>
        <v>3000</v>
      </c>
      <c r="I16" s="18">
        <v>-387.18</v>
      </c>
      <c r="J16" s="243">
        <f>SUM(H16:I16)</f>
        <v>2612.8200000000002</v>
      </c>
    </row>
    <row r="17" spans="1:11" x14ac:dyDescent="0.25">
      <c r="A17" s="37" t="s">
        <v>19</v>
      </c>
      <c r="B17" s="5" t="s">
        <v>78</v>
      </c>
      <c r="C17" s="4"/>
      <c r="D17" s="136">
        <v>3200</v>
      </c>
      <c r="E17" s="136">
        <v>3200</v>
      </c>
      <c r="F17" s="150"/>
      <c r="G17" s="147">
        <f t="shared" si="0"/>
        <v>3200</v>
      </c>
      <c r="H17" s="147">
        <f t="shared" si="1"/>
        <v>3200</v>
      </c>
      <c r="I17" s="18"/>
    </row>
    <row r="18" spans="1:11" x14ac:dyDescent="0.25">
      <c r="A18" s="37" t="s">
        <v>20</v>
      </c>
      <c r="B18" s="5" t="s">
        <v>219</v>
      </c>
      <c r="C18" s="4"/>
      <c r="D18" s="136">
        <v>10500</v>
      </c>
      <c r="E18" s="136">
        <v>10500</v>
      </c>
      <c r="F18" s="150">
        <v>-700</v>
      </c>
      <c r="G18" s="147">
        <f t="shared" si="0"/>
        <v>9800</v>
      </c>
      <c r="H18" s="147">
        <f t="shared" si="1"/>
        <v>9800</v>
      </c>
      <c r="I18" s="18"/>
    </row>
    <row r="19" spans="1:11" x14ac:dyDescent="0.25">
      <c r="A19" s="37"/>
      <c r="B19" s="6" t="s">
        <v>79</v>
      </c>
      <c r="C19" s="10"/>
      <c r="D19" s="137">
        <f>SUM(D14:D18)</f>
        <v>24400</v>
      </c>
      <c r="E19" s="232">
        <f>SUM(E14:E18)</f>
        <v>24400</v>
      </c>
      <c r="F19" s="151">
        <f>SUM(F14:F18)</f>
        <v>800</v>
      </c>
      <c r="G19" s="151">
        <f>SUM(G14:G18)</f>
        <v>25200</v>
      </c>
      <c r="H19" s="151">
        <f>SUM(H14:H18)</f>
        <v>25200</v>
      </c>
      <c r="I19" s="244">
        <f>-6200</f>
        <v>-6200</v>
      </c>
      <c r="J19" s="243">
        <f>SUM(H19:I19)</f>
        <v>19000</v>
      </c>
      <c r="K19" s="245"/>
    </row>
    <row r="20" spans="1:11" x14ac:dyDescent="0.25">
      <c r="A20" s="37"/>
      <c r="B20" s="8"/>
      <c r="C20" s="9"/>
      <c r="D20" s="17"/>
      <c r="E20" s="147"/>
      <c r="F20" s="150"/>
      <c r="G20" s="147"/>
      <c r="H20" s="147"/>
      <c r="I20" s="18"/>
    </row>
    <row r="21" spans="1:11" x14ac:dyDescent="0.25">
      <c r="A21" s="39">
        <v>4.238425925925926E-2</v>
      </c>
      <c r="B21" s="131" t="s">
        <v>80</v>
      </c>
      <c r="C21" s="42"/>
      <c r="D21" s="63"/>
      <c r="E21" s="147"/>
      <c r="F21" s="147"/>
      <c r="G21" s="170"/>
      <c r="H21" s="170"/>
      <c r="I21" s="18"/>
    </row>
    <row r="22" spans="1:11" x14ac:dyDescent="0.25">
      <c r="A22" s="37" t="s">
        <v>21</v>
      </c>
      <c r="B22" s="5" t="s">
        <v>81</v>
      </c>
      <c r="C22" s="4"/>
      <c r="D22" s="17"/>
      <c r="E22" s="147">
        <v>10595.87</v>
      </c>
      <c r="F22" s="150">
        <v>-10595.87</v>
      </c>
      <c r="G22" s="147">
        <f>E22+F22</f>
        <v>0</v>
      </c>
      <c r="H22" s="147">
        <f>G22</f>
        <v>0</v>
      </c>
      <c r="I22" s="18"/>
    </row>
    <row r="23" spans="1:11" x14ac:dyDescent="0.25">
      <c r="A23" s="37" t="s">
        <v>82</v>
      </c>
      <c r="B23" s="5" t="s">
        <v>83</v>
      </c>
      <c r="C23" s="4"/>
      <c r="D23" s="17"/>
      <c r="E23" s="147">
        <v>1000</v>
      </c>
      <c r="F23" s="150">
        <v>-1000</v>
      </c>
      <c r="G23" s="147">
        <f>E23+F23</f>
        <v>0</v>
      </c>
      <c r="H23" s="147">
        <f t="shared" ref="H23:H25" si="2">G23</f>
        <v>0</v>
      </c>
      <c r="I23" s="18"/>
    </row>
    <row r="24" spans="1:11" x14ac:dyDescent="0.25">
      <c r="A24" s="37" t="s">
        <v>85</v>
      </c>
      <c r="B24" s="5" t="s">
        <v>84</v>
      </c>
      <c r="C24" s="4"/>
      <c r="D24" s="17"/>
      <c r="E24" s="147">
        <v>50</v>
      </c>
      <c r="F24" s="150">
        <v>-50</v>
      </c>
      <c r="G24" s="147">
        <f>E24+F24</f>
        <v>0</v>
      </c>
      <c r="H24" s="147">
        <f t="shared" si="2"/>
        <v>0</v>
      </c>
      <c r="I24" s="18"/>
    </row>
    <row r="25" spans="1:11" x14ac:dyDescent="0.25">
      <c r="A25" s="37" t="s">
        <v>200</v>
      </c>
      <c r="B25" s="5" t="s">
        <v>198</v>
      </c>
      <c r="C25" s="4"/>
      <c r="D25" s="17"/>
      <c r="E25" s="147">
        <v>500</v>
      </c>
      <c r="F25" s="150">
        <v>-500</v>
      </c>
      <c r="G25" s="147">
        <f>E25+F25</f>
        <v>0</v>
      </c>
      <c r="H25" s="147">
        <f t="shared" si="2"/>
        <v>0</v>
      </c>
      <c r="I25" s="18"/>
    </row>
    <row r="26" spans="1:11" x14ac:dyDescent="0.25">
      <c r="A26" s="37"/>
      <c r="B26" s="6" t="s">
        <v>86</v>
      </c>
      <c r="C26" s="10"/>
      <c r="D26" s="43"/>
      <c r="E26" s="151">
        <f>SUM(E22:E25)</f>
        <v>12145.87</v>
      </c>
      <c r="F26" s="151">
        <f>SUM(F22:F25)</f>
        <v>-12145.87</v>
      </c>
      <c r="G26" s="151">
        <f>SUM(G22:G25)</f>
        <v>0</v>
      </c>
      <c r="H26" s="151">
        <f>SUM(H22:H25)</f>
        <v>0</v>
      </c>
      <c r="I26" s="18"/>
    </row>
    <row r="27" spans="1:11" x14ac:dyDescent="0.25">
      <c r="A27" s="37"/>
      <c r="B27" s="8"/>
      <c r="C27" s="9"/>
      <c r="D27" s="11"/>
      <c r="E27" s="152"/>
      <c r="F27" s="136"/>
      <c r="G27" s="147"/>
      <c r="H27" s="147"/>
      <c r="I27" s="18"/>
    </row>
    <row r="28" spans="1:11" x14ac:dyDescent="0.25">
      <c r="A28" s="37">
        <v>4.2395833333333334E-2</v>
      </c>
      <c r="B28" s="23" t="s">
        <v>87</v>
      </c>
      <c r="C28" s="12"/>
      <c r="D28" s="22"/>
      <c r="E28" s="147"/>
      <c r="F28" s="153"/>
      <c r="G28" s="147"/>
      <c r="H28" s="147"/>
      <c r="I28" s="18"/>
    </row>
    <row r="29" spans="1:11" x14ac:dyDescent="0.25">
      <c r="A29" s="37" t="s">
        <v>88</v>
      </c>
      <c r="B29" s="5" t="s">
        <v>89</v>
      </c>
      <c r="C29" s="4"/>
      <c r="D29" s="22"/>
      <c r="E29" s="147">
        <v>6000</v>
      </c>
      <c r="F29" s="153">
        <v>4500</v>
      </c>
      <c r="G29" s="147">
        <f>E29+F29</f>
        <v>10500</v>
      </c>
      <c r="H29" s="147">
        <f>G29</f>
        <v>10500</v>
      </c>
      <c r="I29" s="18">
        <v>-515.25</v>
      </c>
      <c r="J29" s="243">
        <f>SUM(H29:I29)</f>
        <v>9984.75</v>
      </c>
    </row>
    <row r="30" spans="1:11" x14ac:dyDescent="0.25">
      <c r="A30" s="37" t="s">
        <v>90</v>
      </c>
      <c r="B30" s="5" t="s">
        <v>216</v>
      </c>
      <c r="C30" s="4"/>
      <c r="D30" s="11"/>
      <c r="E30" s="147">
        <v>3000</v>
      </c>
      <c r="F30" s="136">
        <v>-500</v>
      </c>
      <c r="G30" s="147">
        <f t="shared" ref="G30:G37" si="3">E30+F30</f>
        <v>2500</v>
      </c>
      <c r="H30" s="147">
        <f t="shared" ref="H30:H37" si="4">G30</f>
        <v>2500</v>
      </c>
      <c r="I30" s="18"/>
    </row>
    <row r="31" spans="1:11" x14ac:dyDescent="0.25">
      <c r="A31" s="37" t="s">
        <v>91</v>
      </c>
      <c r="B31" s="5" t="s">
        <v>92</v>
      </c>
      <c r="C31" s="4"/>
      <c r="D31" s="11"/>
      <c r="E31" s="147">
        <v>1500</v>
      </c>
      <c r="F31" s="136">
        <v>-630</v>
      </c>
      <c r="G31" s="147">
        <f t="shared" si="3"/>
        <v>870</v>
      </c>
      <c r="H31" s="147">
        <f t="shared" si="4"/>
        <v>870</v>
      </c>
      <c r="I31" s="18"/>
    </row>
    <row r="32" spans="1:11" x14ac:dyDescent="0.25">
      <c r="A32" s="37" t="s">
        <v>93</v>
      </c>
      <c r="B32" s="5" t="s">
        <v>94</v>
      </c>
      <c r="C32" s="4"/>
      <c r="D32" s="11"/>
      <c r="E32" s="147">
        <v>1500</v>
      </c>
      <c r="F32" s="136">
        <v>2500</v>
      </c>
      <c r="G32" s="147">
        <f t="shared" si="3"/>
        <v>4000</v>
      </c>
      <c r="H32" s="147">
        <f t="shared" si="4"/>
        <v>4000</v>
      </c>
      <c r="I32" s="18"/>
    </row>
    <row r="33" spans="1:18" x14ac:dyDescent="0.25">
      <c r="A33" s="37" t="s">
        <v>95</v>
      </c>
      <c r="B33" s="5" t="s">
        <v>207</v>
      </c>
      <c r="C33" s="4"/>
      <c r="D33" s="11"/>
      <c r="E33" s="147">
        <v>2700</v>
      </c>
      <c r="F33" s="136">
        <v>0</v>
      </c>
      <c r="G33" s="147">
        <f t="shared" si="3"/>
        <v>2700</v>
      </c>
      <c r="H33" s="147">
        <f t="shared" si="4"/>
        <v>2700</v>
      </c>
      <c r="I33" s="18">
        <f>-1856.72</f>
        <v>-1856.72</v>
      </c>
      <c r="J33" s="243">
        <f>SUM(H33:I33)</f>
        <v>843.28</v>
      </c>
    </row>
    <row r="34" spans="1:18" x14ac:dyDescent="0.25">
      <c r="A34" s="37" t="s">
        <v>97</v>
      </c>
      <c r="B34" s="5" t="s">
        <v>96</v>
      </c>
      <c r="C34" s="4"/>
      <c r="D34" s="11"/>
      <c r="E34" s="147">
        <v>500</v>
      </c>
      <c r="F34" s="136">
        <v>900</v>
      </c>
      <c r="G34" s="147">
        <f t="shared" si="3"/>
        <v>1400</v>
      </c>
      <c r="H34" s="147">
        <f t="shared" si="4"/>
        <v>1400</v>
      </c>
      <c r="I34" s="18"/>
    </row>
    <row r="35" spans="1:18" x14ac:dyDescent="0.25">
      <c r="A35" s="37" t="s">
        <v>99</v>
      </c>
      <c r="B35" s="5" t="s">
        <v>98</v>
      </c>
      <c r="C35" s="4"/>
      <c r="D35" s="11"/>
      <c r="E35" s="147">
        <v>300</v>
      </c>
      <c r="F35" s="136">
        <v>100</v>
      </c>
      <c r="G35" s="147">
        <f t="shared" si="3"/>
        <v>400</v>
      </c>
      <c r="H35" s="147">
        <f t="shared" si="4"/>
        <v>400</v>
      </c>
      <c r="I35" s="18"/>
    </row>
    <row r="36" spans="1:18" x14ac:dyDescent="0.25">
      <c r="A36" s="37"/>
      <c r="B36" s="5"/>
      <c r="C36" s="4"/>
      <c r="D36" s="11"/>
      <c r="E36" s="147"/>
      <c r="F36" s="136"/>
      <c r="G36" s="147">
        <f t="shared" si="3"/>
        <v>0</v>
      </c>
      <c r="H36" s="147">
        <f t="shared" si="4"/>
        <v>0</v>
      </c>
      <c r="I36" s="18"/>
    </row>
    <row r="37" spans="1:18" x14ac:dyDescent="0.25">
      <c r="A37" s="37"/>
      <c r="B37" s="5"/>
      <c r="C37" s="4"/>
      <c r="D37" s="11"/>
      <c r="E37" s="154"/>
      <c r="F37" s="136"/>
      <c r="G37" s="147">
        <f t="shared" si="3"/>
        <v>0</v>
      </c>
      <c r="H37" s="147">
        <f t="shared" si="4"/>
        <v>0</v>
      </c>
      <c r="I37" s="18"/>
    </row>
    <row r="38" spans="1:18" x14ac:dyDescent="0.25">
      <c r="A38" s="37"/>
      <c r="B38" s="6" t="s">
        <v>100</v>
      </c>
      <c r="C38" s="10"/>
      <c r="D38" s="43"/>
      <c r="E38" s="151">
        <f>SUM(E29:E37)</f>
        <v>15500</v>
      </c>
      <c r="F38" s="151">
        <f>SUM(F29:F37)</f>
        <v>6870</v>
      </c>
      <c r="G38" s="151">
        <f>SUM(G29:G37)</f>
        <v>22370</v>
      </c>
      <c r="H38" s="151">
        <f>SUM(H29:H37)</f>
        <v>22370</v>
      </c>
      <c r="I38" s="18">
        <f>-1856.72</f>
        <v>-1856.72</v>
      </c>
      <c r="J38" s="243">
        <f>SUM(H38:I38)</f>
        <v>20513.28</v>
      </c>
    </row>
    <row r="39" spans="1:18" x14ac:dyDescent="0.25">
      <c r="A39" s="37"/>
      <c r="B39" s="8"/>
      <c r="C39" s="9"/>
      <c r="D39" s="17"/>
      <c r="E39" s="147"/>
      <c r="F39" s="150"/>
      <c r="G39" s="147"/>
      <c r="H39" s="147"/>
      <c r="I39" s="18"/>
    </row>
    <row r="40" spans="1:18" x14ac:dyDescent="0.25">
      <c r="A40" s="38">
        <v>4.2407407407407401E-2</v>
      </c>
      <c r="B40" s="22" t="s">
        <v>101</v>
      </c>
      <c r="C40" s="42"/>
      <c r="D40" s="230"/>
      <c r="E40" s="233"/>
      <c r="F40" s="233"/>
      <c r="G40" s="231"/>
      <c r="H40" s="231"/>
      <c r="I40" s="18"/>
    </row>
    <row r="41" spans="1:18" x14ac:dyDescent="0.25">
      <c r="A41" s="37" t="s">
        <v>102</v>
      </c>
      <c r="B41" s="5" t="s">
        <v>103</v>
      </c>
      <c r="C41" s="4"/>
      <c r="D41" s="17"/>
      <c r="E41" s="147">
        <v>3400</v>
      </c>
      <c r="F41" s="150">
        <f>(540*12)-E41+1000</f>
        <v>4080</v>
      </c>
      <c r="G41" s="147">
        <f>E41+F41</f>
        <v>7480</v>
      </c>
      <c r="H41" s="147">
        <v>7480</v>
      </c>
      <c r="I41" s="242">
        <f>-1899</f>
        <v>-1899</v>
      </c>
      <c r="J41" s="243">
        <f>SUM(H41:I41)</f>
        <v>5581</v>
      </c>
      <c r="K41" s="21">
        <f>-99</f>
        <v>-99</v>
      </c>
      <c r="L41" s="243">
        <f>SUM(J41:K41)</f>
        <v>5482</v>
      </c>
      <c r="M41" s="21">
        <v>-351</v>
      </c>
      <c r="N41" s="243">
        <f>SUM(L41:M41)</f>
        <v>5131</v>
      </c>
      <c r="O41" s="21">
        <v>-450</v>
      </c>
      <c r="P41" s="243">
        <f>SUM(N41:O41)</f>
        <v>4681</v>
      </c>
      <c r="Q41" s="21">
        <v>-450</v>
      </c>
      <c r="R41" s="243">
        <f>SUM(P41:Q41)</f>
        <v>4231</v>
      </c>
    </row>
    <row r="42" spans="1:18" x14ac:dyDescent="0.25">
      <c r="A42" s="37" t="s">
        <v>104</v>
      </c>
      <c r="B42" s="5" t="s">
        <v>105</v>
      </c>
      <c r="C42" s="4"/>
      <c r="D42" s="17"/>
      <c r="E42" s="147">
        <v>400</v>
      </c>
      <c r="F42" s="150">
        <v>600</v>
      </c>
      <c r="G42" s="147">
        <f t="shared" ref="G42:G45" si="5">E42+F42</f>
        <v>1000</v>
      </c>
      <c r="H42" s="147">
        <f t="shared" ref="H42:H45" si="6">G42</f>
        <v>1000</v>
      </c>
      <c r="I42" s="18">
        <v>-105.3</v>
      </c>
      <c r="J42" s="243">
        <f>SUM(H42:I42)</f>
        <v>894.7</v>
      </c>
    </row>
    <row r="43" spans="1:18" x14ac:dyDescent="0.25">
      <c r="A43" s="37" t="s">
        <v>221</v>
      </c>
      <c r="B43" s="5" t="s">
        <v>106</v>
      </c>
      <c r="C43" s="4"/>
      <c r="D43" s="17"/>
      <c r="E43" s="147">
        <v>600</v>
      </c>
      <c r="F43" s="150">
        <v>400</v>
      </c>
      <c r="G43" s="147">
        <f t="shared" si="5"/>
        <v>1000</v>
      </c>
      <c r="H43" s="147">
        <f t="shared" si="6"/>
        <v>1000</v>
      </c>
      <c r="I43" s="18"/>
    </row>
    <row r="44" spans="1:18" x14ac:dyDescent="0.25">
      <c r="A44" s="37" t="s">
        <v>220</v>
      </c>
      <c r="B44" s="5" t="s">
        <v>223</v>
      </c>
      <c r="C44" s="4"/>
      <c r="D44" s="17"/>
      <c r="E44" s="147">
        <v>3000</v>
      </c>
      <c r="F44" s="150">
        <f>2500-800</f>
        <v>1700</v>
      </c>
      <c r="G44" s="147">
        <f t="shared" si="5"/>
        <v>4700</v>
      </c>
      <c r="H44" s="147">
        <f t="shared" si="6"/>
        <v>4700</v>
      </c>
      <c r="I44" s="18"/>
    </row>
    <row r="45" spans="1:18" x14ac:dyDescent="0.25">
      <c r="A45" s="37" t="s">
        <v>222</v>
      </c>
      <c r="B45" s="5" t="s">
        <v>107</v>
      </c>
      <c r="C45" s="4"/>
      <c r="D45" s="17"/>
      <c r="E45" s="147">
        <v>800</v>
      </c>
      <c r="F45" s="150">
        <v>3100</v>
      </c>
      <c r="G45" s="147">
        <f t="shared" si="5"/>
        <v>3900</v>
      </c>
      <c r="H45" s="147">
        <f t="shared" si="6"/>
        <v>3900</v>
      </c>
      <c r="I45" s="18">
        <v>-549</v>
      </c>
      <c r="J45" s="243">
        <f>SUM(H45:I45)</f>
        <v>3351</v>
      </c>
      <c r="K45" s="21">
        <v>-905.74</v>
      </c>
      <c r="L45" s="243">
        <f>SUM(J45:K45)</f>
        <v>2445.2600000000002</v>
      </c>
      <c r="M45" s="21">
        <v>-580</v>
      </c>
      <c r="N45" s="243">
        <f>SUM(L45:M45)</f>
        <v>1865.2600000000002</v>
      </c>
      <c r="O45" s="21">
        <v>-100</v>
      </c>
      <c r="P45" s="243">
        <f>SUM(N45:O45)</f>
        <v>1765.2600000000002</v>
      </c>
      <c r="Q45" s="21">
        <v>-407</v>
      </c>
      <c r="R45" s="243">
        <f>SUM(P45:Q45)</f>
        <v>1358.2600000000002</v>
      </c>
    </row>
    <row r="46" spans="1:18" x14ac:dyDescent="0.25">
      <c r="A46" s="37"/>
      <c r="B46" s="6" t="s">
        <v>108</v>
      </c>
      <c r="C46" s="10"/>
      <c r="D46" s="43"/>
      <c r="E46" s="151">
        <f>SUM(E41:E45)</f>
        <v>8200</v>
      </c>
      <c r="F46" s="151">
        <f>SUM(F41)</f>
        <v>4080</v>
      </c>
      <c r="G46" s="151">
        <f>SUM(G41:G45)</f>
        <v>18080</v>
      </c>
      <c r="H46" s="151">
        <f>SUM(H41:H45)</f>
        <v>18080</v>
      </c>
      <c r="I46" s="18">
        <f>-1899</f>
        <v>-1899</v>
      </c>
      <c r="J46" s="243">
        <f>SUM(H46:I46)</f>
        <v>16181</v>
      </c>
      <c r="K46" s="21">
        <f>-99</f>
        <v>-99</v>
      </c>
      <c r="L46" s="243">
        <f>SUM(J46:K46)</f>
        <v>16082</v>
      </c>
    </row>
    <row r="47" spans="1:18" x14ac:dyDescent="0.25">
      <c r="A47" s="37"/>
      <c r="B47" s="8"/>
      <c r="C47" s="9"/>
      <c r="D47" s="17"/>
      <c r="E47" s="147"/>
      <c r="F47" s="150"/>
      <c r="G47" s="147"/>
      <c r="H47" s="147"/>
      <c r="I47" s="18"/>
    </row>
    <row r="48" spans="1:18" x14ac:dyDescent="0.25">
      <c r="A48" s="38">
        <v>4.2418981481481481E-2</v>
      </c>
      <c r="B48" s="22" t="s">
        <v>109</v>
      </c>
      <c r="C48" s="42"/>
      <c r="D48" s="230"/>
      <c r="E48" s="233"/>
      <c r="F48" s="233"/>
      <c r="G48" s="231"/>
      <c r="H48" s="231"/>
      <c r="I48" s="18"/>
    </row>
    <row r="49" spans="1:9" x14ac:dyDescent="0.25">
      <c r="A49" s="37"/>
      <c r="B49" s="5"/>
      <c r="C49" s="4"/>
      <c r="D49" s="17"/>
      <c r="E49" s="147"/>
      <c r="F49" s="150"/>
      <c r="G49" s="147"/>
      <c r="H49" s="147"/>
      <c r="I49" s="18"/>
    </row>
    <row r="50" spans="1:9" x14ac:dyDescent="0.25">
      <c r="A50" s="37"/>
      <c r="B50" s="6" t="s">
        <v>110</v>
      </c>
      <c r="C50" s="10"/>
      <c r="D50" s="43"/>
      <c r="E50" s="151">
        <f>SUM(E49)</f>
        <v>0</v>
      </c>
      <c r="F50" s="155">
        <f>SUM(F49)</f>
        <v>0</v>
      </c>
      <c r="G50" s="151">
        <f>SUM(G49)</f>
        <v>0</v>
      </c>
      <c r="H50" s="151">
        <f>SUM(H49)</f>
        <v>0</v>
      </c>
      <c r="I50" s="18"/>
    </row>
    <row r="51" spans="1:9" x14ac:dyDescent="0.25">
      <c r="A51" s="37"/>
      <c r="B51" s="8"/>
      <c r="C51" s="9"/>
      <c r="D51" s="17"/>
      <c r="E51" s="147"/>
      <c r="F51" s="150"/>
      <c r="G51" s="147"/>
      <c r="H51" s="147"/>
      <c r="I51" s="18"/>
    </row>
    <row r="52" spans="1:9" x14ac:dyDescent="0.25">
      <c r="A52" s="37"/>
      <c r="B52" s="8"/>
      <c r="C52" s="9"/>
      <c r="D52" s="133"/>
      <c r="E52" s="157"/>
      <c r="F52" s="158"/>
      <c r="G52" s="152"/>
      <c r="H52" s="224"/>
      <c r="I52" s="18"/>
    </row>
    <row r="53" spans="1:9" x14ac:dyDescent="0.25">
      <c r="A53" s="37"/>
      <c r="B53" s="6" t="s">
        <v>111</v>
      </c>
      <c r="C53" s="10"/>
      <c r="D53" s="43"/>
      <c r="E53" s="151"/>
      <c r="F53" s="155"/>
      <c r="G53" s="151"/>
      <c r="H53" s="151"/>
      <c r="I53" s="18"/>
    </row>
    <row r="54" spans="1:9" x14ac:dyDescent="0.25">
      <c r="A54" s="37"/>
      <c r="B54" s="8"/>
      <c r="C54" s="9"/>
      <c r="D54" s="17"/>
      <c r="E54" s="147"/>
      <c r="F54" s="150"/>
      <c r="G54" s="147"/>
      <c r="H54" s="147"/>
      <c r="I54" s="18"/>
    </row>
    <row r="55" spans="1:9" x14ac:dyDescent="0.25">
      <c r="A55" s="38">
        <v>4.2453703703703709E-2</v>
      </c>
      <c r="B55" s="22" t="s">
        <v>112</v>
      </c>
      <c r="C55" s="42"/>
      <c r="D55" s="230"/>
      <c r="E55" s="233"/>
      <c r="F55" s="233"/>
      <c r="G55" s="231"/>
      <c r="H55" s="231"/>
      <c r="I55" s="18"/>
    </row>
    <row r="56" spans="1:9" x14ac:dyDescent="0.25">
      <c r="A56" s="37" t="s">
        <v>193</v>
      </c>
      <c r="B56" s="5" t="s">
        <v>194</v>
      </c>
      <c r="C56" s="4"/>
      <c r="D56" s="230"/>
      <c r="E56" s="147">
        <v>4500</v>
      </c>
      <c r="F56" s="147">
        <v>-4500</v>
      </c>
      <c r="G56" s="147">
        <f>E56+F56</f>
        <v>0</v>
      </c>
      <c r="H56" s="147">
        <f t="shared" ref="H56:H58" si="7">G56</f>
        <v>0</v>
      </c>
      <c r="I56" s="18"/>
    </row>
    <row r="57" spans="1:9" x14ac:dyDescent="0.25">
      <c r="A57" s="37" t="s">
        <v>113</v>
      </c>
      <c r="B57" s="5" t="s">
        <v>114</v>
      </c>
      <c r="C57" s="4"/>
      <c r="D57" s="230"/>
      <c r="E57" s="147">
        <v>1500</v>
      </c>
      <c r="F57" s="147">
        <f>-500-325</f>
        <v>-825</v>
      </c>
      <c r="G57" s="147">
        <f>E57+F57</f>
        <v>675</v>
      </c>
      <c r="H57" s="147">
        <f t="shared" si="7"/>
        <v>675</v>
      </c>
      <c r="I57" s="18"/>
    </row>
    <row r="58" spans="1:9" x14ac:dyDescent="0.25">
      <c r="A58" s="37" t="s">
        <v>195</v>
      </c>
      <c r="B58" s="5" t="s">
        <v>196</v>
      </c>
      <c r="C58" s="4"/>
      <c r="D58" s="17"/>
      <c r="E58" s="147">
        <v>1000</v>
      </c>
      <c r="F58" s="147">
        <v>-1000</v>
      </c>
      <c r="G58" s="147">
        <f>E58+F58</f>
        <v>0</v>
      </c>
      <c r="H58" s="147">
        <f t="shared" si="7"/>
        <v>0</v>
      </c>
      <c r="I58" s="18"/>
    </row>
    <row r="59" spans="1:9" x14ac:dyDescent="0.25">
      <c r="A59" s="37"/>
      <c r="B59" s="6" t="s">
        <v>115</v>
      </c>
      <c r="C59" s="10"/>
      <c r="D59" s="43"/>
      <c r="E59" s="151">
        <f>SUM(E56:E58)</f>
        <v>7000</v>
      </c>
      <c r="F59" s="155">
        <f>SUM(F56:F58)</f>
        <v>-6325</v>
      </c>
      <c r="G59" s="155">
        <f>SUM(G56:G58)</f>
        <v>675</v>
      </c>
      <c r="H59" s="155">
        <f>SUM(H56:H58)</f>
        <v>675</v>
      </c>
      <c r="I59" s="18"/>
    </row>
    <row r="60" spans="1:9" x14ac:dyDescent="0.25">
      <c r="A60" s="37"/>
      <c r="B60" s="8"/>
      <c r="C60" s="9"/>
      <c r="D60" s="17"/>
      <c r="E60" s="147"/>
      <c r="F60" s="150"/>
      <c r="G60" s="147"/>
      <c r="H60" s="147"/>
      <c r="I60" s="18"/>
    </row>
    <row r="61" spans="1:9" x14ac:dyDescent="0.25">
      <c r="A61" s="38">
        <v>4.2465277777777775E-2</v>
      </c>
      <c r="B61" s="22" t="s">
        <v>116</v>
      </c>
      <c r="C61" s="42"/>
      <c r="D61" s="230"/>
      <c r="E61" s="233"/>
      <c r="F61" s="233"/>
      <c r="G61" s="231"/>
      <c r="H61" s="231"/>
      <c r="I61" s="18"/>
    </row>
    <row r="62" spans="1:9" x14ac:dyDescent="0.25">
      <c r="A62" s="37" t="s">
        <v>117</v>
      </c>
      <c r="B62" s="5" t="s">
        <v>118</v>
      </c>
      <c r="C62" s="4"/>
      <c r="D62" s="17"/>
      <c r="E62" s="147"/>
      <c r="F62" s="150"/>
      <c r="G62" s="147"/>
      <c r="H62" s="147"/>
      <c r="I62" s="18"/>
    </row>
    <row r="63" spans="1:9" x14ac:dyDescent="0.25">
      <c r="A63" s="37" t="s">
        <v>119</v>
      </c>
      <c r="B63" s="5"/>
      <c r="C63" s="4"/>
      <c r="D63" s="17"/>
      <c r="E63" s="147"/>
      <c r="F63" s="150"/>
      <c r="G63" s="147"/>
      <c r="H63" s="147"/>
      <c r="I63" s="18"/>
    </row>
    <row r="64" spans="1:9" x14ac:dyDescent="0.25">
      <c r="A64" s="37"/>
      <c r="B64" s="6" t="s">
        <v>120</v>
      </c>
      <c r="C64" s="10"/>
      <c r="D64" s="43"/>
      <c r="E64" s="151"/>
      <c r="F64" s="155"/>
      <c r="G64" s="151"/>
      <c r="H64" s="151"/>
      <c r="I64" s="18"/>
    </row>
    <row r="65" spans="1:9" x14ac:dyDescent="0.25">
      <c r="A65" s="37"/>
      <c r="B65" s="8"/>
      <c r="C65" s="9"/>
      <c r="D65" s="17"/>
      <c r="E65" s="147"/>
      <c r="F65" s="150"/>
      <c r="G65" s="147"/>
      <c r="H65" s="147"/>
      <c r="I65" s="18"/>
    </row>
    <row r="66" spans="1:9" x14ac:dyDescent="0.25">
      <c r="A66" s="37">
        <v>4.2476851851851849E-2</v>
      </c>
      <c r="B66" s="11" t="s">
        <v>121</v>
      </c>
      <c r="C66" s="12"/>
      <c r="D66" s="125"/>
      <c r="E66" s="233"/>
      <c r="F66" s="233"/>
      <c r="G66" s="171"/>
      <c r="H66" s="171"/>
      <c r="I66" s="18"/>
    </row>
    <row r="67" spans="1:9" x14ac:dyDescent="0.25">
      <c r="A67" s="37"/>
      <c r="B67" s="11" t="s">
        <v>215</v>
      </c>
      <c r="C67" s="12"/>
      <c r="D67" s="174"/>
      <c r="E67" s="234">
        <f>28*670</f>
        <v>18760</v>
      </c>
      <c r="F67" s="235">
        <f>(700*28)-E67</f>
        <v>840</v>
      </c>
      <c r="G67" s="234">
        <f>E67+F67</f>
        <v>19600</v>
      </c>
      <c r="H67" s="159">
        <f t="shared" ref="H67" si="8">G67</f>
        <v>19600</v>
      </c>
      <c r="I67" s="18"/>
    </row>
    <row r="68" spans="1:9" x14ac:dyDescent="0.25">
      <c r="A68" s="37"/>
      <c r="B68" s="8"/>
      <c r="C68" s="9"/>
      <c r="D68" s="17"/>
      <c r="E68" s="147"/>
      <c r="F68" s="150"/>
      <c r="G68" s="147"/>
      <c r="H68" s="147"/>
      <c r="I68" s="18"/>
    </row>
    <row r="69" spans="1:9" x14ac:dyDescent="0.25">
      <c r="A69" s="39">
        <v>4.2488425925925923E-2</v>
      </c>
      <c r="B69" s="22" t="s">
        <v>122</v>
      </c>
      <c r="C69" s="42"/>
      <c r="D69" s="125"/>
      <c r="E69" s="233"/>
      <c r="F69" s="233"/>
      <c r="G69" s="171"/>
      <c r="H69" s="171"/>
      <c r="I69" s="18"/>
    </row>
    <row r="70" spans="1:9" x14ac:dyDescent="0.25">
      <c r="A70" s="37" t="s">
        <v>123</v>
      </c>
      <c r="B70" s="5" t="s">
        <v>124</v>
      </c>
      <c r="C70" s="4"/>
      <c r="D70" s="17"/>
      <c r="E70" s="147"/>
      <c r="F70" s="150"/>
      <c r="G70" s="147"/>
      <c r="H70" s="147"/>
      <c r="I70" s="18"/>
    </row>
    <row r="71" spans="1:9" x14ac:dyDescent="0.25">
      <c r="A71" s="37" t="s">
        <v>125</v>
      </c>
      <c r="B71" s="5"/>
      <c r="C71" s="4"/>
      <c r="D71" s="17"/>
      <c r="E71" s="147"/>
      <c r="F71" s="150"/>
      <c r="G71" s="147"/>
      <c r="H71" s="147"/>
      <c r="I71" s="18"/>
    </row>
    <row r="72" spans="1:9" x14ac:dyDescent="0.25">
      <c r="A72" s="37"/>
      <c r="B72" s="6" t="s">
        <v>126</v>
      </c>
      <c r="C72" s="10"/>
      <c r="D72" s="43"/>
      <c r="E72" s="159">
        <f>SUM(E68:E71)</f>
        <v>0</v>
      </c>
      <c r="F72" s="160">
        <f>SUM(F68:F71)</f>
        <v>0</v>
      </c>
      <c r="G72" s="159"/>
      <c r="H72" s="159"/>
      <c r="I72" s="18"/>
    </row>
    <row r="73" spans="1:9" x14ac:dyDescent="0.25">
      <c r="A73" s="37"/>
      <c r="B73" s="8"/>
      <c r="C73" s="9"/>
      <c r="D73" s="17"/>
      <c r="E73" s="147"/>
      <c r="F73" s="150"/>
      <c r="G73" s="147"/>
      <c r="H73" s="147"/>
      <c r="I73" s="18"/>
    </row>
    <row r="74" spans="1:9" x14ac:dyDescent="0.25">
      <c r="A74" s="37">
        <v>4.2500000000000003E-2</v>
      </c>
      <c r="B74" s="22" t="s">
        <v>127</v>
      </c>
      <c r="C74" s="42"/>
      <c r="D74" s="125"/>
      <c r="E74" s="147"/>
      <c r="F74" s="147"/>
      <c r="G74" s="171"/>
      <c r="H74" s="171"/>
      <c r="I74" s="18"/>
    </row>
    <row r="75" spans="1:9" x14ac:dyDescent="0.25">
      <c r="A75" s="37"/>
      <c r="B75" s="5"/>
      <c r="C75" s="4"/>
      <c r="D75" s="17"/>
      <c r="E75" s="147"/>
      <c r="F75" s="150"/>
      <c r="G75" s="147"/>
      <c r="H75" s="147"/>
      <c r="I75" s="18"/>
    </row>
    <row r="76" spans="1:9" x14ac:dyDescent="0.25">
      <c r="A76" s="37"/>
      <c r="B76" s="6" t="s">
        <v>128</v>
      </c>
      <c r="C76" s="10"/>
      <c r="D76" s="43"/>
      <c r="E76" s="151">
        <f>SUM(E75)</f>
        <v>0</v>
      </c>
      <c r="F76" s="155">
        <f>SUM(F75)</f>
        <v>0</v>
      </c>
      <c r="G76" s="151">
        <f>SUM(G75)</f>
        <v>0</v>
      </c>
      <c r="H76" s="151">
        <f>SUM(H75)</f>
        <v>0</v>
      </c>
      <c r="I76" s="18"/>
    </row>
    <row r="77" spans="1:9" x14ac:dyDescent="0.25">
      <c r="A77" s="37"/>
      <c r="B77" s="8"/>
      <c r="C77" s="9"/>
      <c r="D77" s="17"/>
      <c r="E77" s="147"/>
      <c r="F77" s="150"/>
      <c r="G77" s="147"/>
      <c r="H77" s="147"/>
      <c r="I77" s="18"/>
    </row>
    <row r="78" spans="1:9" x14ac:dyDescent="0.25">
      <c r="A78" s="37">
        <v>4.2511574074074077E-2</v>
      </c>
      <c r="B78" s="11" t="s">
        <v>129</v>
      </c>
      <c r="C78" s="12"/>
      <c r="D78" s="125"/>
      <c r="E78" s="147"/>
      <c r="F78" s="147"/>
      <c r="G78" s="171"/>
      <c r="H78" s="171"/>
      <c r="I78" s="18"/>
    </row>
    <row r="79" spans="1:9" x14ac:dyDescent="0.25">
      <c r="A79" s="37" t="s">
        <v>130</v>
      </c>
      <c r="B79" s="5" t="s">
        <v>201</v>
      </c>
      <c r="C79" s="4"/>
      <c r="D79" s="17"/>
      <c r="E79" s="147"/>
      <c r="F79" s="150">
        <v>825</v>
      </c>
      <c r="G79" s="147">
        <f>E79+F79</f>
        <v>825</v>
      </c>
      <c r="H79" s="147"/>
      <c r="I79" s="18"/>
    </row>
    <row r="80" spans="1:9" x14ac:dyDescent="0.25">
      <c r="A80" s="37"/>
      <c r="B80" s="5"/>
      <c r="C80" s="4"/>
      <c r="D80" s="17"/>
      <c r="E80" s="147"/>
      <c r="F80" s="150"/>
      <c r="G80" s="147"/>
      <c r="H80" s="147"/>
      <c r="I80" s="18"/>
    </row>
    <row r="81" spans="1:9" x14ac:dyDescent="0.25">
      <c r="A81" s="37"/>
      <c r="B81" s="6" t="s">
        <v>131</v>
      </c>
      <c r="C81" s="10"/>
      <c r="D81" s="44"/>
      <c r="E81" s="159">
        <f>SUM(E77:E80)</f>
        <v>0</v>
      </c>
      <c r="F81" s="159">
        <f>SUM(F77:F80)</f>
        <v>825</v>
      </c>
      <c r="G81" s="159">
        <f>SUM(G77:G80)</f>
        <v>825</v>
      </c>
      <c r="H81" s="159"/>
      <c r="I81" s="18"/>
    </row>
    <row r="82" spans="1:9" x14ac:dyDescent="0.25">
      <c r="A82" s="37"/>
      <c r="B82" s="8"/>
      <c r="C82" s="9"/>
      <c r="D82" s="17"/>
      <c r="E82" s="147"/>
      <c r="F82" s="150"/>
      <c r="G82" s="147"/>
      <c r="H82" s="147"/>
    </row>
    <row r="83" spans="1:9" x14ac:dyDescent="0.25">
      <c r="A83" s="39">
        <v>4.252314814814815E-2</v>
      </c>
      <c r="B83" s="22" t="s">
        <v>132</v>
      </c>
      <c r="C83" s="42"/>
      <c r="D83" s="125"/>
      <c r="E83" s="147"/>
      <c r="F83" s="147"/>
      <c r="G83" s="171"/>
      <c r="H83" s="171"/>
    </row>
    <row r="84" spans="1:9" x14ac:dyDescent="0.25">
      <c r="A84" s="39"/>
      <c r="B84" s="22"/>
      <c r="C84" s="42"/>
      <c r="D84" s="125"/>
      <c r="E84" s="147"/>
      <c r="F84" s="147"/>
      <c r="G84" s="171"/>
      <c r="H84" s="171"/>
    </row>
    <row r="85" spans="1:9" ht="15.75" thickBot="1" x14ac:dyDescent="0.3">
      <c r="A85" s="31"/>
      <c r="B85" s="32"/>
      <c r="C85" s="129"/>
      <c r="D85" s="126"/>
      <c r="E85" s="161"/>
      <c r="F85" s="161"/>
      <c r="G85" s="161"/>
      <c r="H85" s="161"/>
    </row>
    <row r="86" spans="1:9" ht="15.75" thickTop="1" x14ac:dyDescent="0.25">
      <c r="A86" s="31"/>
      <c r="B86" s="64"/>
      <c r="C86" s="15"/>
      <c r="D86" s="63"/>
      <c r="E86" s="147"/>
      <c r="F86" s="147"/>
      <c r="G86" s="170"/>
      <c r="H86" s="170"/>
    </row>
    <row r="87" spans="1:9" x14ac:dyDescent="0.25">
      <c r="B87" s="120"/>
      <c r="C87" s="4"/>
      <c r="D87" s="17"/>
      <c r="E87" s="147"/>
      <c r="F87" s="150"/>
      <c r="G87" s="147"/>
      <c r="H87" s="147"/>
      <c r="I87" s="18"/>
    </row>
    <row r="88" spans="1:9" x14ac:dyDescent="0.25">
      <c r="A88" s="37"/>
      <c r="B88" s="6" t="s">
        <v>133</v>
      </c>
      <c r="C88" s="10"/>
      <c r="D88" s="43"/>
      <c r="E88" s="159"/>
      <c r="F88" s="160"/>
      <c r="G88" s="151">
        <f>SUM(G87:G87)</f>
        <v>0</v>
      </c>
      <c r="H88" s="159"/>
      <c r="I88" s="18"/>
    </row>
    <row r="89" spans="1:9" x14ac:dyDescent="0.25">
      <c r="A89" s="37"/>
      <c r="B89" s="8"/>
      <c r="C89" s="9"/>
      <c r="D89" s="17"/>
      <c r="E89" s="147"/>
      <c r="F89" s="150"/>
      <c r="G89" s="147"/>
      <c r="H89" s="147"/>
    </row>
    <row r="90" spans="1:9" s="22" customFormat="1" ht="11.25" x14ac:dyDescent="0.2">
      <c r="A90" s="39">
        <v>4.3078703703703702E-2</v>
      </c>
      <c r="B90" s="59" t="s">
        <v>134</v>
      </c>
      <c r="C90" s="68"/>
      <c r="D90" s="64"/>
      <c r="E90" s="147"/>
      <c r="F90" s="163"/>
      <c r="G90" s="169"/>
      <c r="H90" s="169"/>
    </row>
    <row r="91" spans="1:9" s="22" customFormat="1" ht="11.25" x14ac:dyDescent="0.2">
      <c r="A91" s="37" t="s">
        <v>32</v>
      </c>
      <c r="B91" s="5" t="s">
        <v>199</v>
      </c>
      <c r="C91" s="4"/>
      <c r="D91" s="17"/>
      <c r="E91" s="147"/>
      <c r="F91" s="150"/>
      <c r="G91" s="147"/>
      <c r="H91" s="147"/>
    </row>
    <row r="92" spans="1:9" s="22" customFormat="1" ht="11.25" x14ac:dyDescent="0.2">
      <c r="A92" s="37"/>
      <c r="B92" s="6" t="s">
        <v>135</v>
      </c>
      <c r="C92" s="10"/>
      <c r="D92" s="43"/>
      <c r="E92" s="159"/>
      <c r="F92" s="160"/>
      <c r="G92" s="159"/>
      <c r="H92" s="159"/>
    </row>
    <row r="93" spans="1:9" x14ac:dyDescent="0.25">
      <c r="A93" s="37"/>
      <c r="B93" s="8"/>
      <c r="C93" s="9"/>
      <c r="D93" s="17"/>
      <c r="E93" s="147"/>
      <c r="F93" s="150"/>
      <c r="G93" s="147"/>
      <c r="H93" s="147"/>
      <c r="I93" s="22"/>
    </row>
    <row r="94" spans="1:9" x14ac:dyDescent="0.25">
      <c r="A94" s="39">
        <v>4.3090277777777776E-2</v>
      </c>
      <c r="B94" s="59" t="s">
        <v>136</v>
      </c>
      <c r="C94" s="68"/>
      <c r="D94" s="64"/>
      <c r="E94" s="147"/>
      <c r="F94" s="163"/>
      <c r="G94" s="169"/>
      <c r="H94" s="169"/>
      <c r="I94" s="22"/>
    </row>
    <row r="95" spans="1:9" x14ac:dyDescent="0.25">
      <c r="A95" s="37" t="s">
        <v>36</v>
      </c>
      <c r="B95" s="5" t="s">
        <v>137</v>
      </c>
      <c r="C95" s="4"/>
      <c r="D95" s="17"/>
      <c r="E95" s="147"/>
      <c r="F95" s="150"/>
      <c r="G95" s="147"/>
      <c r="H95" s="147"/>
    </row>
    <row r="96" spans="1:9" x14ac:dyDescent="0.25">
      <c r="A96" s="37"/>
      <c r="B96" s="6" t="s">
        <v>138</v>
      </c>
      <c r="C96" s="10"/>
      <c r="D96" s="43"/>
      <c r="E96" s="159"/>
      <c r="F96" s="160"/>
      <c r="G96" s="159"/>
      <c r="H96" s="159"/>
      <c r="I96" s="18"/>
    </row>
    <row r="97" spans="1:9" x14ac:dyDescent="0.25">
      <c r="A97" s="37"/>
      <c r="B97" s="8"/>
      <c r="C97" s="9"/>
      <c r="D97" s="17"/>
      <c r="E97" s="147"/>
      <c r="F97" s="150"/>
      <c r="G97" s="147"/>
      <c r="H97" s="147"/>
      <c r="I97" s="18"/>
    </row>
    <row r="98" spans="1:9" x14ac:dyDescent="0.25">
      <c r="A98" s="39">
        <v>4.3101851851851856E-2</v>
      </c>
      <c r="B98" s="59" t="s">
        <v>139</v>
      </c>
      <c r="C98" s="68"/>
      <c r="D98" s="64"/>
      <c r="E98" s="147"/>
      <c r="F98" s="163"/>
      <c r="G98" s="169"/>
      <c r="H98" s="169"/>
      <c r="I98" s="18"/>
    </row>
    <row r="99" spans="1:9" x14ac:dyDescent="0.25">
      <c r="A99" s="37" t="s">
        <v>40</v>
      </c>
      <c r="B99" s="5" t="s">
        <v>41</v>
      </c>
      <c r="C99" s="4"/>
      <c r="D99" s="17"/>
      <c r="E99" s="147"/>
      <c r="F99" s="150"/>
      <c r="G99" s="147"/>
      <c r="H99" s="147"/>
      <c r="I99" s="18"/>
    </row>
    <row r="100" spans="1:9" x14ac:dyDescent="0.25">
      <c r="A100" s="37"/>
      <c r="B100" s="6" t="s">
        <v>140</v>
      </c>
      <c r="C100" s="10"/>
      <c r="D100" s="43"/>
      <c r="E100" s="159"/>
      <c r="F100" s="160"/>
      <c r="G100" s="159"/>
      <c r="H100" s="159"/>
      <c r="I100" s="18"/>
    </row>
    <row r="101" spans="1:9" x14ac:dyDescent="0.25">
      <c r="A101" s="37"/>
      <c r="B101" s="8"/>
      <c r="C101" s="9"/>
      <c r="D101" s="17"/>
      <c r="E101" s="147"/>
      <c r="F101" s="150"/>
      <c r="G101" s="147"/>
      <c r="H101" s="147"/>
      <c r="I101" s="18"/>
    </row>
    <row r="102" spans="1:9" x14ac:dyDescent="0.25">
      <c r="A102" s="37">
        <v>4.311342592592593E-2</v>
      </c>
      <c r="B102" s="11" t="s">
        <v>141</v>
      </c>
      <c r="C102" s="12"/>
      <c r="D102" s="64"/>
      <c r="E102" s="147"/>
      <c r="F102" s="163"/>
      <c r="G102" s="169"/>
      <c r="H102" s="169"/>
      <c r="I102" s="18"/>
    </row>
    <row r="103" spans="1:9" x14ac:dyDescent="0.25">
      <c r="A103" s="37" t="s">
        <v>43</v>
      </c>
      <c r="B103" s="5" t="s">
        <v>142</v>
      </c>
      <c r="C103" s="4"/>
      <c r="D103" s="17"/>
      <c r="E103" s="147"/>
      <c r="F103" s="150"/>
      <c r="G103" s="147"/>
      <c r="H103" s="147"/>
      <c r="I103" s="18"/>
    </row>
    <row r="104" spans="1:9" x14ac:dyDescent="0.25">
      <c r="A104" s="37"/>
      <c r="B104" s="6" t="s">
        <v>143</v>
      </c>
      <c r="C104" s="10"/>
      <c r="D104" s="43"/>
      <c r="E104" s="159"/>
      <c r="F104" s="160"/>
      <c r="G104" s="159"/>
      <c r="H104" s="159"/>
      <c r="I104" s="18"/>
    </row>
    <row r="105" spans="1:9" x14ac:dyDescent="0.25">
      <c r="A105" s="37"/>
      <c r="B105" s="8"/>
      <c r="C105" s="9"/>
      <c r="D105" s="17"/>
      <c r="E105" s="147"/>
      <c r="F105" s="150"/>
      <c r="G105" s="147"/>
      <c r="H105" s="147"/>
      <c r="I105" s="18"/>
    </row>
    <row r="106" spans="1:9" x14ac:dyDescent="0.25">
      <c r="A106" s="37">
        <v>4.3124999999999997E-2</v>
      </c>
      <c r="B106" s="11" t="s">
        <v>144</v>
      </c>
      <c r="C106" s="12"/>
      <c r="D106" s="45"/>
      <c r="E106" s="147"/>
      <c r="F106" s="147"/>
      <c r="G106" s="147"/>
      <c r="H106" s="147"/>
      <c r="I106" s="18"/>
    </row>
    <row r="107" spans="1:9" x14ac:dyDescent="0.25">
      <c r="A107" s="37" t="s">
        <v>47</v>
      </c>
      <c r="B107" s="5" t="s">
        <v>145</v>
      </c>
      <c r="C107" s="4"/>
      <c r="D107" s="17"/>
      <c r="E107" s="147"/>
      <c r="F107" s="150"/>
      <c r="G107" s="147"/>
      <c r="H107" s="147"/>
      <c r="I107" s="18"/>
    </row>
    <row r="108" spans="1:9" x14ac:dyDescent="0.25">
      <c r="A108" s="37"/>
      <c r="B108" s="6" t="s">
        <v>146</v>
      </c>
      <c r="C108" s="10"/>
      <c r="D108" s="43"/>
      <c r="E108" s="159"/>
      <c r="F108" s="160"/>
      <c r="G108" s="159"/>
      <c r="H108" s="159"/>
      <c r="I108" s="18"/>
    </row>
    <row r="109" spans="1:9" x14ac:dyDescent="0.25">
      <c r="A109" s="37"/>
      <c r="B109" s="8"/>
      <c r="C109" s="9"/>
      <c r="D109" s="17"/>
      <c r="E109" s="147"/>
      <c r="F109" s="150"/>
      <c r="G109" s="147"/>
      <c r="H109" s="147"/>
      <c r="I109" s="18"/>
    </row>
    <row r="110" spans="1:9" x14ac:dyDescent="0.25">
      <c r="A110" s="37">
        <v>4.313657407407407E-2</v>
      </c>
      <c r="B110" s="11" t="s">
        <v>147</v>
      </c>
      <c r="C110" s="12"/>
      <c r="D110" s="45"/>
      <c r="E110" s="147"/>
      <c r="F110" s="147"/>
      <c r="G110" s="147"/>
      <c r="H110" s="147"/>
      <c r="I110" s="18"/>
    </row>
    <row r="111" spans="1:9" x14ac:dyDescent="0.25">
      <c r="A111" s="37" t="s">
        <v>51</v>
      </c>
      <c r="B111" s="5" t="s">
        <v>148</v>
      </c>
      <c r="C111" s="4"/>
      <c r="D111" s="17"/>
      <c r="E111" s="147"/>
      <c r="F111" s="150"/>
      <c r="G111" s="147"/>
      <c r="H111" s="147"/>
      <c r="I111" s="18"/>
    </row>
    <row r="112" spans="1:9" x14ac:dyDescent="0.25">
      <c r="A112" s="37"/>
      <c r="B112" s="6" t="s">
        <v>149</v>
      </c>
      <c r="C112" s="10"/>
      <c r="D112" s="43"/>
      <c r="E112" s="159"/>
      <c r="F112" s="160"/>
      <c r="G112" s="159"/>
      <c r="H112" s="159"/>
      <c r="I112" s="18"/>
    </row>
    <row r="113" spans="1:9" x14ac:dyDescent="0.25">
      <c r="A113" s="37"/>
      <c r="B113" s="8"/>
      <c r="C113" s="9"/>
      <c r="D113" s="17"/>
      <c r="E113" s="147"/>
      <c r="F113" s="150"/>
      <c r="G113" s="147"/>
      <c r="H113" s="147"/>
      <c r="I113" s="18"/>
    </row>
    <row r="114" spans="1:9" x14ac:dyDescent="0.25">
      <c r="A114" s="37">
        <v>4.3148148148148151E-2</v>
      </c>
      <c r="B114" s="11" t="s">
        <v>150</v>
      </c>
      <c r="C114" s="12"/>
      <c r="D114" s="45"/>
      <c r="E114" s="147"/>
      <c r="F114" s="147"/>
      <c r="G114" s="147"/>
      <c r="H114" s="147"/>
      <c r="I114" s="18"/>
    </row>
    <row r="115" spans="1:9" x14ac:dyDescent="0.25">
      <c r="A115" s="37" t="s">
        <v>55</v>
      </c>
      <c r="B115" s="5" t="s">
        <v>151</v>
      </c>
      <c r="C115" s="4"/>
      <c r="D115" s="17"/>
      <c r="E115" s="147"/>
      <c r="F115" s="150"/>
      <c r="G115" s="147"/>
      <c r="H115" s="147"/>
      <c r="I115" s="18"/>
    </row>
    <row r="116" spans="1:9" x14ac:dyDescent="0.25">
      <c r="A116" s="37"/>
      <c r="B116" s="6" t="s">
        <v>152</v>
      </c>
      <c r="C116" s="10"/>
      <c r="D116" s="43"/>
      <c r="E116" s="159"/>
      <c r="F116" s="160"/>
      <c r="G116" s="159"/>
      <c r="H116" s="159"/>
      <c r="I116" s="18"/>
    </row>
    <row r="117" spans="1:9" x14ac:dyDescent="0.25">
      <c r="A117" s="37"/>
      <c r="B117" s="8"/>
      <c r="C117" s="9"/>
      <c r="D117" s="17"/>
      <c r="E117" s="147"/>
      <c r="F117" s="150"/>
      <c r="G117" s="147"/>
      <c r="H117" s="147"/>
      <c r="I117" s="18"/>
    </row>
    <row r="118" spans="1:9" x14ac:dyDescent="0.25">
      <c r="A118" s="37">
        <v>4.3159722222222224E-2</v>
      </c>
      <c r="B118" s="11" t="s">
        <v>153</v>
      </c>
      <c r="C118" s="12"/>
      <c r="D118" s="45"/>
      <c r="E118" s="147"/>
      <c r="F118" s="147"/>
      <c r="G118" s="147"/>
      <c r="H118" s="147"/>
      <c r="I118" s="18"/>
    </row>
    <row r="119" spans="1:9" x14ac:dyDescent="0.25">
      <c r="A119" s="37" t="s">
        <v>58</v>
      </c>
      <c r="B119" s="5" t="s">
        <v>154</v>
      </c>
      <c r="C119" s="4"/>
      <c r="D119" s="17"/>
      <c r="E119" s="147"/>
      <c r="F119" s="150"/>
      <c r="G119" s="147"/>
      <c r="H119" s="147"/>
      <c r="I119" s="18"/>
    </row>
    <row r="120" spans="1:9" x14ac:dyDescent="0.25">
      <c r="A120" s="37"/>
      <c r="B120" s="6" t="s">
        <v>155</v>
      </c>
      <c r="C120" s="10"/>
      <c r="D120" s="43"/>
      <c r="E120" s="159"/>
      <c r="F120" s="160"/>
      <c r="G120" s="159"/>
      <c r="H120" s="159"/>
      <c r="I120" s="18"/>
    </row>
    <row r="121" spans="1:9" x14ac:dyDescent="0.25">
      <c r="A121" s="37"/>
      <c r="B121" s="8"/>
      <c r="C121" s="9"/>
      <c r="D121" s="17"/>
      <c r="E121" s="147"/>
      <c r="F121" s="150"/>
      <c r="G121" s="147"/>
      <c r="H121" s="147"/>
      <c r="I121" s="18"/>
    </row>
    <row r="122" spans="1:9" x14ac:dyDescent="0.25">
      <c r="A122" s="37">
        <v>4.3171296296296298E-2</v>
      </c>
      <c r="B122" s="11" t="s">
        <v>156</v>
      </c>
      <c r="C122" s="12"/>
      <c r="D122" s="45"/>
      <c r="E122" s="147"/>
      <c r="F122" s="147"/>
      <c r="G122" s="147"/>
      <c r="H122" s="147"/>
      <c r="I122" s="18"/>
    </row>
    <row r="123" spans="1:9" x14ac:dyDescent="0.25">
      <c r="A123" s="37" t="s">
        <v>62</v>
      </c>
      <c r="B123" s="21" t="s">
        <v>157</v>
      </c>
      <c r="C123" s="50"/>
      <c r="D123" s="17"/>
      <c r="E123" s="147"/>
      <c r="F123" s="150"/>
      <c r="G123" s="147"/>
      <c r="H123" s="147"/>
      <c r="I123" s="18"/>
    </row>
    <row r="124" spans="1:9" x14ac:dyDescent="0.25">
      <c r="A124" s="37"/>
      <c r="B124" s="6" t="s">
        <v>158</v>
      </c>
      <c r="C124" s="10"/>
      <c r="D124" s="43"/>
      <c r="E124" s="159"/>
      <c r="F124" s="160"/>
      <c r="G124" s="159"/>
      <c r="H124" s="159"/>
      <c r="I124" s="18"/>
    </row>
    <row r="125" spans="1:9" x14ac:dyDescent="0.25">
      <c r="A125" s="37"/>
      <c r="B125" s="8"/>
      <c r="C125" s="9"/>
      <c r="D125" s="17"/>
      <c r="E125" s="147"/>
      <c r="F125" s="150"/>
      <c r="G125" s="147"/>
      <c r="H125" s="147"/>
      <c r="I125" s="18"/>
    </row>
    <row r="126" spans="1:9" x14ac:dyDescent="0.25">
      <c r="A126" s="37">
        <v>4.3182870370370365E-2</v>
      </c>
      <c r="B126" s="11" t="s">
        <v>159</v>
      </c>
      <c r="C126" s="12"/>
      <c r="D126" s="45"/>
      <c r="E126" s="147"/>
      <c r="F126" s="147"/>
      <c r="G126" s="147"/>
      <c r="H126" s="147"/>
      <c r="I126" s="18"/>
    </row>
    <row r="127" spans="1:9" x14ac:dyDescent="0.25">
      <c r="A127" s="37" t="s">
        <v>160</v>
      </c>
      <c r="B127" s="5" t="s">
        <v>161</v>
      </c>
      <c r="C127" s="4"/>
      <c r="D127" s="17"/>
      <c r="E127" s="147"/>
      <c r="F127" s="150"/>
      <c r="G127" s="147"/>
      <c r="H127" s="147"/>
      <c r="I127" s="18"/>
    </row>
    <row r="128" spans="1:9" x14ac:dyDescent="0.25">
      <c r="A128" s="37"/>
      <c r="B128" s="6" t="s">
        <v>162</v>
      </c>
      <c r="C128" s="10"/>
      <c r="D128" s="43"/>
      <c r="E128" s="159"/>
      <c r="F128" s="160"/>
      <c r="G128" s="159"/>
      <c r="H128" s="159"/>
      <c r="I128" s="18"/>
    </row>
    <row r="129" spans="1:9" x14ac:dyDescent="0.25">
      <c r="A129" s="37"/>
      <c r="B129" s="8"/>
      <c r="C129" s="9"/>
      <c r="D129" s="17"/>
      <c r="E129" s="147"/>
      <c r="F129" s="150"/>
      <c r="G129" s="147"/>
      <c r="H129" s="147"/>
      <c r="I129" s="18"/>
    </row>
    <row r="130" spans="1:9" x14ac:dyDescent="0.25">
      <c r="A130" s="37">
        <v>4.3194444444444445E-2</v>
      </c>
      <c r="B130" s="22" t="s">
        <v>132</v>
      </c>
      <c r="C130" s="42"/>
      <c r="D130" s="45"/>
      <c r="E130" s="147"/>
      <c r="F130" s="147"/>
      <c r="G130" s="147"/>
      <c r="H130" s="147"/>
      <c r="I130" s="18"/>
    </row>
    <row r="131" spans="1:9" x14ac:dyDescent="0.25">
      <c r="A131" s="37"/>
      <c r="B131" s="22"/>
      <c r="C131" s="42"/>
      <c r="D131" s="45"/>
      <c r="E131" s="147"/>
      <c r="F131" s="147"/>
      <c r="G131" s="147"/>
      <c r="H131" s="147"/>
      <c r="I131" s="18"/>
    </row>
    <row r="132" spans="1:9" ht="15.75" thickBot="1" x14ac:dyDescent="0.3">
      <c r="A132" s="31"/>
      <c r="B132" s="13" t="s">
        <v>163</v>
      </c>
      <c r="C132" s="1"/>
      <c r="D132" s="127"/>
      <c r="E132" s="164">
        <f>E108+E112+E116+E120+E124+E128</f>
        <v>0</v>
      </c>
      <c r="F132" s="164"/>
      <c r="G132" s="172"/>
      <c r="H132" s="172"/>
      <c r="I132" s="18"/>
    </row>
    <row r="133" spans="1:9" ht="16.5" thickTop="1" thickBot="1" x14ac:dyDescent="0.3">
      <c r="A133" s="31"/>
      <c r="B133" s="13"/>
      <c r="C133" s="1"/>
      <c r="D133" s="14"/>
      <c r="E133" s="147"/>
      <c r="F133" s="147"/>
      <c r="G133" s="169"/>
      <c r="H133" s="169"/>
      <c r="I133" s="18"/>
    </row>
    <row r="134" spans="1:9" ht="16.5" thickTop="1" thickBot="1" x14ac:dyDescent="0.3">
      <c r="A134" s="31"/>
      <c r="B134" s="13" t="s">
        <v>164</v>
      </c>
      <c r="C134" s="1"/>
      <c r="D134" s="128">
        <f>D132+D85</f>
        <v>0</v>
      </c>
      <c r="E134" s="165">
        <f>E132+E81+E76+E72+E67+E59+E53+E50+E46+E38+E26+E19</f>
        <v>86005.87</v>
      </c>
      <c r="F134" s="165">
        <f>F132+F81+F76+F72+F67+F59+F53+F50+F46+F38+F26+F19</f>
        <v>-5055.8700000000008</v>
      </c>
      <c r="G134" s="165">
        <f>G132+G81+G76+G72+G67+G59+G53+G50+G46+G38+G26+G19</f>
        <v>86750</v>
      </c>
      <c r="H134" s="165">
        <f>H132+H81+H76+H72+H67+H59+H53+H50+H46+H38+H26+H19</f>
        <v>85925</v>
      </c>
      <c r="I134" s="18"/>
    </row>
    <row r="135" spans="1:9" ht="15.75" thickTop="1" x14ac:dyDescent="0.25">
      <c r="A135" s="31"/>
      <c r="B135" s="13"/>
      <c r="C135" s="1"/>
      <c r="D135" s="14"/>
      <c r="E135" s="147"/>
      <c r="F135" s="147"/>
      <c r="G135" s="169"/>
      <c r="H135" s="169"/>
    </row>
    <row r="136" spans="1:9" s="22" customFormat="1" ht="11.25" x14ac:dyDescent="0.2">
      <c r="A136" s="37"/>
      <c r="B136" s="6" t="s">
        <v>165</v>
      </c>
      <c r="C136" s="10"/>
      <c r="D136" s="43"/>
      <c r="E136" s="159"/>
      <c r="F136" s="160">
        <v>1500</v>
      </c>
      <c r="G136" s="147">
        <f>E136+F136</f>
        <v>1500</v>
      </c>
      <c r="H136" s="159">
        <f>G136</f>
        <v>1500</v>
      </c>
      <c r="I136" s="45"/>
    </row>
    <row r="137" spans="1:9" x14ac:dyDescent="0.25">
      <c r="A137" s="38"/>
      <c r="B137" s="11"/>
      <c r="C137" s="12"/>
      <c r="D137" s="17"/>
      <c r="E137" s="147"/>
      <c r="F137" s="150"/>
      <c r="G137" s="147"/>
      <c r="H137" s="147"/>
    </row>
    <row r="138" spans="1:9" ht="15.75" thickBot="1" x14ac:dyDescent="0.3">
      <c r="A138" s="31"/>
      <c r="B138" s="13" t="s">
        <v>166</v>
      </c>
      <c r="C138" s="1"/>
      <c r="D138" s="127"/>
      <c r="E138" s="164">
        <f>SUM(E136:E137)</f>
        <v>0</v>
      </c>
      <c r="F138" s="164">
        <f>SUM(F136:F137)</f>
        <v>1500</v>
      </c>
      <c r="G138" s="164">
        <f>SUM(G136:G137)</f>
        <v>1500</v>
      </c>
      <c r="H138" s="164">
        <f>SUM(H136:H137)</f>
        <v>1500</v>
      </c>
    </row>
    <row r="139" spans="1:9" ht="16.5" thickTop="1" thickBot="1" x14ac:dyDescent="0.3">
      <c r="A139" s="31"/>
      <c r="B139" s="121" t="s">
        <v>167</v>
      </c>
      <c r="C139" s="61"/>
      <c r="D139" s="236"/>
      <c r="E139" s="164">
        <f>E134+E138</f>
        <v>86005.87</v>
      </c>
      <c r="F139" s="164">
        <f>F134+F138</f>
        <v>-3555.8700000000008</v>
      </c>
      <c r="G139" s="164">
        <f>G134+G138</f>
        <v>88250</v>
      </c>
      <c r="H139" s="164">
        <f>H134+H138</f>
        <v>87425</v>
      </c>
    </row>
    <row r="140" spans="1:9" ht="15.75" thickTop="1" x14ac:dyDescent="0.25">
      <c r="A140" s="31"/>
      <c r="B140" s="60"/>
      <c r="C140" s="58"/>
      <c r="D140" s="45"/>
      <c r="E140" s="147"/>
      <c r="F140" s="147"/>
      <c r="G140" s="147"/>
      <c r="H140" s="147"/>
    </row>
    <row r="141" spans="1:9" x14ac:dyDescent="0.25">
      <c r="A141" s="31"/>
      <c r="B141" s="122" t="s">
        <v>74</v>
      </c>
      <c r="C141" s="65"/>
      <c r="D141" s="14"/>
      <c r="E141" s="147"/>
      <c r="F141" s="147"/>
      <c r="G141" s="169"/>
      <c r="H141" s="169"/>
    </row>
    <row r="142" spans="1:9" ht="15.75" thickBot="1" x14ac:dyDescent="0.3">
      <c r="A142" s="31"/>
      <c r="B142" s="123"/>
      <c r="C142" s="49"/>
      <c r="D142" s="45"/>
      <c r="E142" s="147"/>
      <c r="F142" s="147"/>
      <c r="G142" s="147"/>
      <c r="H142" s="210"/>
    </row>
    <row r="143" spans="1:9" ht="15.75" thickBot="1" x14ac:dyDescent="0.3">
      <c r="A143" s="54"/>
      <c r="B143" s="62" t="s">
        <v>72</v>
      </c>
      <c r="C143" s="130"/>
      <c r="D143" s="237">
        <f>D85</f>
        <v>0</v>
      </c>
      <c r="E143" s="238">
        <f>E139+E141</f>
        <v>86005.87</v>
      </c>
      <c r="F143" s="238">
        <f>F139+F141</f>
        <v>-3555.8700000000008</v>
      </c>
      <c r="G143" s="238">
        <f>G139+G141</f>
        <v>88250</v>
      </c>
      <c r="H143" s="238">
        <f>H139+H141</f>
        <v>87425</v>
      </c>
    </row>
    <row r="144" spans="1:9" x14ac:dyDescent="0.25">
      <c r="A144" s="66"/>
      <c r="B144" s="22"/>
      <c r="C144" s="22"/>
      <c r="D144" s="22"/>
      <c r="E144" s="163"/>
      <c r="G144" s="163"/>
      <c r="H144" s="163"/>
    </row>
    <row r="145" spans="1:9" x14ac:dyDescent="0.25">
      <c r="A145" s="67"/>
    </row>
    <row r="146" spans="1:9" x14ac:dyDescent="0.25">
      <c r="A146" s="67"/>
    </row>
    <row r="147" spans="1:9" x14ac:dyDescent="0.25">
      <c r="A147" s="67"/>
    </row>
    <row r="148" spans="1:9" x14ac:dyDescent="0.25">
      <c r="A148" s="67"/>
    </row>
    <row r="149" spans="1:9" x14ac:dyDescent="0.25">
      <c r="A149" s="67"/>
    </row>
    <row r="150" spans="1:9" x14ac:dyDescent="0.25">
      <c r="A150" s="67"/>
    </row>
    <row r="151" spans="1:9" x14ac:dyDescent="0.25">
      <c r="A151" s="67"/>
    </row>
    <row r="152" spans="1:9" x14ac:dyDescent="0.25">
      <c r="A152" s="67"/>
    </row>
    <row r="153" spans="1:9" x14ac:dyDescent="0.25">
      <c r="A153" s="67"/>
      <c r="I153" s="18"/>
    </row>
    <row r="154" spans="1:9" x14ac:dyDescent="0.25">
      <c r="A154" s="67"/>
    </row>
    <row r="155" spans="1:9" x14ac:dyDescent="0.25">
      <c r="A155" s="67"/>
    </row>
    <row r="156" spans="1:9" x14ac:dyDescent="0.25">
      <c r="A156" s="67"/>
    </row>
    <row r="157" spans="1:9" x14ac:dyDescent="0.25">
      <c r="A157" s="67"/>
    </row>
    <row r="158" spans="1:9" x14ac:dyDescent="0.25">
      <c r="A158" s="67"/>
    </row>
    <row r="159" spans="1:9" x14ac:dyDescent="0.25">
      <c r="A159" s="67"/>
    </row>
    <row r="160" spans="1:9" x14ac:dyDescent="0.25">
      <c r="A160" s="67"/>
    </row>
    <row r="161" spans="1:1" x14ac:dyDescent="0.25">
      <c r="A161" s="67"/>
    </row>
    <row r="162" spans="1:1" x14ac:dyDescent="0.25">
      <c r="A162" s="67"/>
    </row>
    <row r="163" spans="1:1" x14ac:dyDescent="0.25">
      <c r="A163" s="67"/>
    </row>
    <row r="164" spans="1:1" x14ac:dyDescent="0.25">
      <c r="A164" s="67"/>
    </row>
    <row r="165" spans="1:1" x14ac:dyDescent="0.25">
      <c r="A165" s="67"/>
    </row>
    <row r="166" spans="1:1" x14ac:dyDescent="0.25">
      <c r="A166" s="67"/>
    </row>
    <row r="167" spans="1:1" x14ac:dyDescent="0.25">
      <c r="A167" s="67"/>
    </row>
    <row r="168" spans="1:1" x14ac:dyDescent="0.25">
      <c r="A168" s="67"/>
    </row>
    <row r="169" spans="1:1" x14ac:dyDescent="0.25">
      <c r="A169" s="67"/>
    </row>
    <row r="170" spans="1:1" x14ac:dyDescent="0.25">
      <c r="A170" s="67"/>
    </row>
    <row r="171" spans="1:1" x14ac:dyDescent="0.25">
      <c r="A171" s="67"/>
    </row>
    <row r="172" spans="1:1" x14ac:dyDescent="0.25">
      <c r="A172" s="67"/>
    </row>
    <row r="173" spans="1:1" x14ac:dyDescent="0.25">
      <c r="A173" s="67"/>
    </row>
    <row r="174" spans="1:1" x14ac:dyDescent="0.25">
      <c r="A174" s="67"/>
    </row>
    <row r="175" spans="1:1" x14ac:dyDescent="0.25">
      <c r="A175" s="67"/>
    </row>
    <row r="176" spans="1:1" x14ac:dyDescent="0.25">
      <c r="A176" s="67"/>
    </row>
    <row r="177" spans="1:1" x14ac:dyDescent="0.25">
      <c r="A177" s="67"/>
    </row>
    <row r="178" spans="1:1" x14ac:dyDescent="0.25">
      <c r="A178" s="67"/>
    </row>
    <row r="179" spans="1:1" x14ac:dyDescent="0.25">
      <c r="A179" s="67"/>
    </row>
    <row r="180" spans="1:1" x14ac:dyDescent="0.25">
      <c r="A180" s="67"/>
    </row>
    <row r="181" spans="1:1" x14ac:dyDescent="0.25">
      <c r="A181" s="67"/>
    </row>
    <row r="182" spans="1:1" x14ac:dyDescent="0.25">
      <c r="A182" s="67"/>
    </row>
    <row r="183" spans="1:1" x14ac:dyDescent="0.25">
      <c r="A183" s="67"/>
    </row>
    <row r="184" spans="1:1" x14ac:dyDescent="0.25">
      <c r="A184" s="67"/>
    </row>
    <row r="185" spans="1:1" x14ac:dyDescent="0.25">
      <c r="A185" s="67"/>
    </row>
    <row r="186" spans="1:1" x14ac:dyDescent="0.25">
      <c r="A186" s="67"/>
    </row>
    <row r="187" spans="1:1" x14ac:dyDescent="0.25">
      <c r="A187" s="67"/>
    </row>
    <row r="188" spans="1:1" x14ac:dyDescent="0.25">
      <c r="A188" s="67"/>
    </row>
    <row r="189" spans="1:1" x14ac:dyDescent="0.25">
      <c r="A189" s="67"/>
    </row>
    <row r="190" spans="1:1" x14ac:dyDescent="0.25">
      <c r="A190" s="67"/>
    </row>
    <row r="191" spans="1:1" x14ac:dyDescent="0.25">
      <c r="A191" s="67"/>
    </row>
    <row r="192" spans="1:1" x14ac:dyDescent="0.25">
      <c r="A192" s="67"/>
    </row>
    <row r="193" spans="1:1" x14ac:dyDescent="0.25">
      <c r="A193" s="67"/>
    </row>
    <row r="194" spans="1:1" x14ac:dyDescent="0.25">
      <c r="A194" s="67"/>
    </row>
    <row r="195" spans="1:1" x14ac:dyDescent="0.25">
      <c r="A195" s="67"/>
    </row>
    <row r="196" spans="1:1" x14ac:dyDescent="0.25">
      <c r="A196" s="67"/>
    </row>
    <row r="197" spans="1:1" x14ac:dyDescent="0.25">
      <c r="A197" s="67"/>
    </row>
    <row r="198" spans="1:1" x14ac:dyDescent="0.25">
      <c r="A198" s="67"/>
    </row>
    <row r="199" spans="1:1" x14ac:dyDescent="0.25">
      <c r="A199" s="67"/>
    </row>
    <row r="200" spans="1:1" x14ac:dyDescent="0.25">
      <c r="A200" s="67"/>
    </row>
    <row r="201" spans="1:1" x14ac:dyDescent="0.25">
      <c r="A201" s="67"/>
    </row>
    <row r="202" spans="1:1" x14ac:dyDescent="0.25">
      <c r="A202" s="67"/>
    </row>
    <row r="203" spans="1:1" x14ac:dyDescent="0.25">
      <c r="A203" s="67"/>
    </row>
    <row r="204" spans="1:1" x14ac:dyDescent="0.25">
      <c r="A204" s="67"/>
    </row>
    <row r="205" spans="1:1" x14ac:dyDescent="0.25">
      <c r="A205" s="67"/>
    </row>
    <row r="206" spans="1:1" x14ac:dyDescent="0.25">
      <c r="A206" s="67"/>
    </row>
    <row r="207" spans="1:1" x14ac:dyDescent="0.25">
      <c r="A207" s="67"/>
    </row>
    <row r="208" spans="1:1" x14ac:dyDescent="0.25">
      <c r="A208" s="67"/>
    </row>
    <row r="209" spans="1:1" x14ac:dyDescent="0.25">
      <c r="A209" s="67"/>
    </row>
  </sheetData>
  <mergeCells count="7">
    <mergeCell ref="H3:H5"/>
    <mergeCell ref="B4:B5"/>
    <mergeCell ref="A3:A5"/>
    <mergeCell ref="D3:D5"/>
    <mergeCell ref="E3:E5"/>
    <mergeCell ref="F3:F5"/>
    <mergeCell ref="G3:G5"/>
  </mergeCells>
  <pageMargins left="0.25" right="0.25" top="0.75" bottom="0.75" header="0.3" footer="0.3"/>
  <pageSetup paperSize="8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8" zoomScale="160" zoomScaleNormal="160" workbookViewId="0">
      <selection activeCell="C36" sqref="C36"/>
    </sheetView>
  </sheetViews>
  <sheetFormatPr defaultColWidth="9.140625" defaultRowHeight="11.25" x14ac:dyDescent="0.2"/>
  <cols>
    <col min="1" max="1" width="8.5703125" style="67" customWidth="1"/>
    <col min="2" max="2" width="68.28515625" style="67" customWidth="1"/>
    <col min="3" max="3" width="12.42578125" style="187" customWidth="1"/>
    <col min="4" max="6" width="12.42578125" style="67" customWidth="1"/>
    <col min="7" max="16384" width="9.140625" style="67"/>
  </cols>
  <sheetData>
    <row r="1" spans="1:6" ht="16.5" thickBot="1" x14ac:dyDescent="0.25">
      <c r="A1" s="276" t="s">
        <v>168</v>
      </c>
      <c r="B1" s="276"/>
      <c r="C1" s="276"/>
      <c r="D1" s="276"/>
      <c r="E1" s="276"/>
      <c r="F1" s="276"/>
    </row>
    <row r="2" spans="1:6" x14ac:dyDescent="0.2">
      <c r="A2" s="274" t="s">
        <v>169</v>
      </c>
      <c r="B2" s="265" t="s">
        <v>170</v>
      </c>
      <c r="C2" s="268" t="s">
        <v>171</v>
      </c>
      <c r="D2" s="269"/>
      <c r="E2" s="268" t="s">
        <v>172</v>
      </c>
      <c r="F2" s="269"/>
    </row>
    <row r="3" spans="1:6" ht="30.75" thickBot="1" x14ac:dyDescent="0.25">
      <c r="A3" s="275"/>
      <c r="B3" s="267"/>
      <c r="C3" s="176" t="s">
        <v>173</v>
      </c>
      <c r="D3" s="70" t="s">
        <v>174</v>
      </c>
      <c r="E3" s="69" t="s">
        <v>173</v>
      </c>
      <c r="F3" s="70" t="s">
        <v>174</v>
      </c>
    </row>
    <row r="4" spans="1:6" x14ac:dyDescent="0.2">
      <c r="A4" s="71"/>
      <c r="B4" s="72"/>
      <c r="C4" s="177"/>
      <c r="D4" s="74"/>
      <c r="E4" s="73"/>
      <c r="F4" s="74"/>
    </row>
    <row r="5" spans="1:6" x14ac:dyDescent="0.2">
      <c r="A5" s="75">
        <v>7.0601851851851847E-4</v>
      </c>
      <c r="B5" s="5" t="str">
        <f>ENTRATE!B13</f>
        <v>ENTRATE CONTRIBUTIVE A CARICO DEGLI ISCRITTI 2023- tassa annuale 2023</v>
      </c>
      <c r="C5" s="178">
        <f>ENTRATE!G14</f>
        <v>74750</v>
      </c>
      <c r="D5" s="218">
        <f>ENTRATE!H14</f>
        <v>74750</v>
      </c>
      <c r="E5" s="76"/>
      <c r="F5" s="134"/>
    </row>
    <row r="6" spans="1:6" x14ac:dyDescent="0.2">
      <c r="A6" s="78">
        <v>7.175925925925927E-4</v>
      </c>
      <c r="B6" s="5" t="s">
        <v>204</v>
      </c>
      <c r="C6" s="178">
        <f>ENTRATE!G15</f>
        <v>5750</v>
      </c>
      <c r="D6" s="218">
        <f>ENTRATE!H15</f>
        <v>5750</v>
      </c>
      <c r="E6" s="76"/>
      <c r="F6" s="134"/>
    </row>
    <row r="7" spans="1:6" x14ac:dyDescent="0.2">
      <c r="A7" s="75">
        <v>7.2916666666666703E-4</v>
      </c>
      <c r="B7" s="5" t="s">
        <v>197</v>
      </c>
      <c r="C7" s="178">
        <f>ENTRATE!G21</f>
        <v>1750</v>
      </c>
      <c r="D7" s="218">
        <f>ENTRATE!H21</f>
        <v>1750</v>
      </c>
      <c r="E7" s="76"/>
      <c r="F7" s="134"/>
    </row>
    <row r="8" spans="1:6" ht="12" thickBot="1" x14ac:dyDescent="0.25">
      <c r="A8" s="39">
        <v>4.2442129629629628E-2</v>
      </c>
      <c r="B8" s="11" t="s">
        <v>210</v>
      </c>
      <c r="C8" s="178">
        <f>ENTRATE!G23</f>
        <v>4500</v>
      </c>
      <c r="D8" s="218">
        <f>ENTRATE!H23</f>
        <v>4500</v>
      </c>
      <c r="E8" s="76"/>
      <c r="F8" s="134"/>
    </row>
    <row r="9" spans="1:6" ht="12.75" thickTop="1" thickBot="1" x14ac:dyDescent="0.25">
      <c r="A9" s="84"/>
      <c r="B9" s="85" t="s">
        <v>175</v>
      </c>
      <c r="C9" s="179">
        <f>SUM(C5:C8)</f>
        <v>86750</v>
      </c>
      <c r="D9" s="179">
        <f>SUM(D5:D8)</f>
        <v>86750</v>
      </c>
      <c r="E9" s="86"/>
      <c r="F9" s="135"/>
    </row>
    <row r="10" spans="1:6" ht="12.75" thickTop="1" thickBot="1" x14ac:dyDescent="0.25">
      <c r="A10" s="92"/>
      <c r="B10" s="85" t="s">
        <v>176</v>
      </c>
      <c r="C10" s="180"/>
      <c r="D10" s="219"/>
      <c r="E10" s="86"/>
      <c r="F10" s="87"/>
    </row>
    <row r="11" spans="1:6" ht="12" thickTop="1" x14ac:dyDescent="0.2">
      <c r="A11" s="92"/>
      <c r="C11" s="181"/>
      <c r="D11" s="220"/>
      <c r="E11" s="88"/>
      <c r="F11" s="89"/>
    </row>
    <row r="12" spans="1:6" ht="12" thickBot="1" x14ac:dyDescent="0.25">
      <c r="A12" s="93">
        <v>2.0949074074074073E-3</v>
      </c>
      <c r="B12" s="11" t="s">
        <v>177</v>
      </c>
      <c r="C12" s="212">
        <f>ENTRATE!G83</f>
        <v>1500</v>
      </c>
      <c r="D12" s="222">
        <f>ENTRATE!H83</f>
        <v>1500</v>
      </c>
      <c r="E12" s="90"/>
      <c r="F12" s="91"/>
    </row>
    <row r="13" spans="1:6" ht="12.75" thickTop="1" thickBot="1" x14ac:dyDescent="0.25">
      <c r="A13" s="92"/>
      <c r="B13" s="85" t="s">
        <v>178</v>
      </c>
      <c r="C13" s="213">
        <f>C9+C10+C12</f>
        <v>88250</v>
      </c>
      <c r="D13" s="213">
        <f>D9+D10+D12</f>
        <v>88250</v>
      </c>
      <c r="E13" s="86"/>
      <c r="F13" s="135"/>
    </row>
    <row r="14" spans="1:6" ht="12" thickTop="1" x14ac:dyDescent="0.2">
      <c r="A14" s="92"/>
      <c r="B14" s="85"/>
      <c r="C14" s="181"/>
      <c r="D14" s="220"/>
      <c r="E14" s="88"/>
      <c r="F14" s="89"/>
    </row>
    <row r="15" spans="1:6" ht="12" thickBot="1" x14ac:dyDescent="0.25">
      <c r="A15" s="92"/>
      <c r="B15" s="94" t="s">
        <v>224</v>
      </c>
      <c r="C15" s="182">
        <f>ENTRATE!G24</f>
        <v>2714</v>
      </c>
      <c r="D15" s="221">
        <f>ENTRATE!H24</f>
        <v>2714</v>
      </c>
      <c r="E15" s="95"/>
      <c r="F15" s="81"/>
    </row>
    <row r="16" spans="1:6" ht="13.5" thickBot="1" x14ac:dyDescent="0.25">
      <c r="A16" s="96"/>
      <c r="B16" s="97" t="s">
        <v>179</v>
      </c>
      <c r="C16" s="183">
        <f>C13+C15</f>
        <v>90964</v>
      </c>
      <c r="D16" s="183">
        <f>D13+D15</f>
        <v>90964</v>
      </c>
      <c r="E16" s="98"/>
      <c r="F16" s="99"/>
    </row>
    <row r="17" spans="1:9" ht="13.5" thickBot="1" x14ac:dyDescent="0.25">
      <c r="B17" s="100"/>
      <c r="C17" s="184"/>
      <c r="D17" s="101"/>
      <c r="E17" s="101"/>
      <c r="F17" s="101"/>
    </row>
    <row r="18" spans="1:9" x14ac:dyDescent="0.2">
      <c r="A18" s="274" t="s">
        <v>169</v>
      </c>
      <c r="B18" s="265" t="s">
        <v>180</v>
      </c>
      <c r="C18" s="268"/>
      <c r="D18" s="269"/>
      <c r="E18" s="268" t="s">
        <v>172</v>
      </c>
      <c r="F18" s="269"/>
    </row>
    <row r="19" spans="1:9" ht="15.75" thickBot="1" x14ac:dyDescent="0.25">
      <c r="A19" s="275"/>
      <c r="B19" s="267"/>
      <c r="C19" s="176"/>
      <c r="D19" s="70" t="s">
        <v>174</v>
      </c>
      <c r="E19" s="69" t="s">
        <v>173</v>
      </c>
      <c r="F19" s="70" t="s">
        <v>174</v>
      </c>
    </row>
    <row r="20" spans="1:9" ht="15" x14ac:dyDescent="0.25">
      <c r="A20" s="71"/>
      <c r="B20" s="21"/>
      <c r="C20" s="177"/>
      <c r="D20" s="74"/>
      <c r="E20" s="73"/>
      <c r="F20" s="74"/>
    </row>
    <row r="21" spans="1:9" x14ac:dyDescent="0.2">
      <c r="A21" s="79">
        <v>7.0601851851851847E-4</v>
      </c>
      <c r="B21" s="22" t="str">
        <f>USCITE!B13</f>
        <v>USCITE PER GLI ORGANI DELL'ENTE</v>
      </c>
      <c r="C21" s="185">
        <f>USCITE!G19</f>
        <v>25200</v>
      </c>
      <c r="D21" s="225">
        <f>USCITE!H19</f>
        <v>25200</v>
      </c>
      <c r="E21" s="102"/>
      <c r="F21" s="103"/>
    </row>
    <row r="22" spans="1:9" x14ac:dyDescent="0.2">
      <c r="A22" s="79">
        <v>7.175925925925927E-4</v>
      </c>
      <c r="B22" s="22" t="str">
        <f>USCITE!B21</f>
        <v>ONERI PER IL PERSONALE IN ATTIVITA' DI SERVIZIO</v>
      </c>
      <c r="C22" s="185">
        <f>USCITE!G26</f>
        <v>0</v>
      </c>
      <c r="D22" s="225">
        <f>USCITE!H26</f>
        <v>0</v>
      </c>
      <c r="E22" s="102"/>
      <c r="F22" s="103"/>
    </row>
    <row r="23" spans="1:9" x14ac:dyDescent="0.2">
      <c r="A23" s="79">
        <v>7.2916666666666703E-4</v>
      </c>
      <c r="B23" s="11" t="str">
        <f>USCITE!B28</f>
        <v>USCITE PER L'ACQUISTO DI BENI DI CONSUMO E DI SERVIZI</v>
      </c>
      <c r="C23" s="185">
        <f>USCITE!G38</f>
        <v>22370</v>
      </c>
      <c r="D23" s="225">
        <f>USCITE!H38</f>
        <v>22370</v>
      </c>
      <c r="E23" s="102"/>
      <c r="F23" s="103"/>
    </row>
    <row r="24" spans="1:9" x14ac:dyDescent="0.2">
      <c r="A24" s="79">
        <v>7.4074074074074103E-4</v>
      </c>
      <c r="B24" s="22" t="str">
        <f>USCITE!B40</f>
        <v>USCITE PER FUNZIONAMENTO UFFICI</v>
      </c>
      <c r="C24" s="185">
        <f>USCITE!G46</f>
        <v>18080</v>
      </c>
      <c r="D24" s="225">
        <f>USCITE!H46</f>
        <v>18080</v>
      </c>
      <c r="E24" s="102"/>
      <c r="F24" s="103"/>
    </row>
    <row r="25" spans="1:9" x14ac:dyDescent="0.2">
      <c r="A25" s="175">
        <v>7.6388888888888893E-4</v>
      </c>
      <c r="B25" s="22" t="s">
        <v>225</v>
      </c>
      <c r="C25" s="185">
        <f>USCITE!G67</f>
        <v>19600</v>
      </c>
      <c r="D25" s="225">
        <f>USCITE!H67</f>
        <v>19600</v>
      </c>
      <c r="E25" s="102"/>
      <c r="F25" s="103"/>
    </row>
    <row r="26" spans="1:9" x14ac:dyDescent="0.2">
      <c r="A26" s="79">
        <v>7.8703703703703705E-4</v>
      </c>
      <c r="B26" s="22" t="str">
        <f>USCITE!B55</f>
        <v>ONERI TRIBUTARI</v>
      </c>
      <c r="C26" s="185">
        <f>USCITE!G59</f>
        <v>675</v>
      </c>
      <c r="D26" s="225">
        <f>USCITE!H59</f>
        <v>675</v>
      </c>
      <c r="E26" s="102"/>
      <c r="F26" s="103"/>
    </row>
    <row r="27" spans="1:9" x14ac:dyDescent="0.2">
      <c r="A27" s="79">
        <v>7.9861111111111105E-4</v>
      </c>
      <c r="B27" s="22" t="s">
        <v>202</v>
      </c>
      <c r="C27" s="185"/>
      <c r="D27" s="103"/>
      <c r="E27" s="102"/>
      <c r="F27" s="103"/>
    </row>
    <row r="28" spans="1:9" ht="12" thickBot="1" x14ac:dyDescent="0.25">
      <c r="A28" s="37">
        <v>4.2511574074074077E-2</v>
      </c>
      <c r="B28" s="11" t="s">
        <v>129</v>
      </c>
      <c r="C28" s="185">
        <f>USCITE!G81</f>
        <v>825</v>
      </c>
      <c r="D28" s="239"/>
      <c r="E28" s="102"/>
      <c r="F28" s="103"/>
    </row>
    <row r="29" spans="1:9" ht="12.75" thickTop="1" thickBot="1" x14ac:dyDescent="0.25">
      <c r="A29" s="92"/>
      <c r="B29" s="104" t="s">
        <v>181</v>
      </c>
      <c r="C29" s="179">
        <f>SUM(C21:C28)</f>
        <v>86750</v>
      </c>
      <c r="D29" s="179">
        <f>SUM(D21:D27)</f>
        <v>85925</v>
      </c>
      <c r="E29" s="86"/>
      <c r="F29" s="87"/>
      <c r="I29" s="217"/>
    </row>
    <row r="30" spans="1:9" ht="12.75" thickTop="1" thickBot="1" x14ac:dyDescent="0.25">
      <c r="A30" s="92"/>
      <c r="B30" s="80"/>
      <c r="C30" s="181"/>
      <c r="D30" s="89"/>
      <c r="E30" s="88"/>
      <c r="F30" s="89"/>
    </row>
    <row r="31" spans="1:9" ht="12.75" thickTop="1" thickBot="1" x14ac:dyDescent="0.25">
      <c r="A31" s="92"/>
      <c r="B31" s="104" t="s">
        <v>182</v>
      </c>
      <c r="C31" s="180"/>
      <c r="D31" s="87"/>
      <c r="E31" s="86"/>
      <c r="F31" s="87"/>
    </row>
    <row r="32" spans="1:9" ht="12" thickTop="1" x14ac:dyDescent="0.2">
      <c r="A32" s="92"/>
      <c r="C32" s="181"/>
      <c r="D32" s="89"/>
      <c r="E32" s="88"/>
      <c r="F32" s="89"/>
    </row>
    <row r="33" spans="1:10" ht="12" thickBot="1" x14ac:dyDescent="0.25">
      <c r="A33" s="79">
        <v>2.0949074074074073E-3</v>
      </c>
      <c r="B33" s="5" t="s">
        <v>183</v>
      </c>
      <c r="C33" s="214">
        <f>USCITE!G138</f>
        <v>1500</v>
      </c>
      <c r="D33" s="226">
        <f>USCITE!H138</f>
        <v>1500</v>
      </c>
      <c r="E33" s="105"/>
      <c r="F33" s="106"/>
    </row>
    <row r="34" spans="1:10" ht="12.75" thickTop="1" thickBot="1" x14ac:dyDescent="0.25">
      <c r="A34" s="92"/>
      <c r="B34" s="107" t="s">
        <v>184</v>
      </c>
      <c r="C34" s="215">
        <f>C29+C31+C33</f>
        <v>88250</v>
      </c>
      <c r="D34" s="215">
        <f>D29+D31+D33</f>
        <v>87425</v>
      </c>
      <c r="E34" s="82"/>
      <c r="F34" s="83"/>
      <c r="I34" s="217"/>
      <c r="J34" s="217"/>
    </row>
    <row r="35" spans="1:10" ht="12" thickTop="1" x14ac:dyDescent="0.2">
      <c r="A35" s="92"/>
      <c r="B35" s="107"/>
      <c r="C35" s="181"/>
      <c r="D35" s="89"/>
      <c r="E35" s="88"/>
      <c r="F35" s="89"/>
    </row>
    <row r="36" spans="1:10" ht="12" thickBot="1" x14ac:dyDescent="0.25">
      <c r="A36" s="92"/>
      <c r="B36" s="67" t="s">
        <v>185</v>
      </c>
      <c r="C36" s="186">
        <v>2714</v>
      </c>
      <c r="D36" s="109"/>
      <c r="E36" s="108"/>
      <c r="F36" s="109"/>
      <c r="I36" s="240"/>
    </row>
    <row r="37" spans="1:10" ht="13.5" thickBot="1" x14ac:dyDescent="0.25">
      <c r="A37" s="96"/>
      <c r="B37" s="97" t="s">
        <v>179</v>
      </c>
      <c r="C37" s="216">
        <f>C16-C34-C36</f>
        <v>0</v>
      </c>
      <c r="D37" s="216">
        <f>D16-D34</f>
        <v>3539</v>
      </c>
      <c r="E37" s="110"/>
      <c r="F37" s="111"/>
    </row>
    <row r="38" spans="1:10" ht="12.75" x14ac:dyDescent="0.2">
      <c r="B38" s="112"/>
    </row>
    <row r="39" spans="1:10" ht="12" thickBot="1" x14ac:dyDescent="0.25"/>
    <row r="40" spans="1:10" x14ac:dyDescent="0.2">
      <c r="A40" s="264" t="s">
        <v>186</v>
      </c>
      <c r="B40" s="265"/>
      <c r="C40" s="268" t="s">
        <v>171</v>
      </c>
      <c r="D40" s="269"/>
      <c r="E40" s="268" t="s">
        <v>172</v>
      </c>
      <c r="F40" s="269"/>
    </row>
    <row r="41" spans="1:10" ht="30.75" thickBot="1" x14ac:dyDescent="0.25">
      <c r="A41" s="266"/>
      <c r="B41" s="267"/>
      <c r="C41" s="176" t="s">
        <v>173</v>
      </c>
      <c r="D41" s="70" t="s">
        <v>174</v>
      </c>
      <c r="E41" s="69" t="s">
        <v>173</v>
      </c>
      <c r="F41" s="70" t="s">
        <v>174</v>
      </c>
    </row>
    <row r="42" spans="1:10" x14ac:dyDescent="0.2">
      <c r="A42" s="113"/>
      <c r="B42" s="114" t="s">
        <v>187</v>
      </c>
      <c r="C42" s="178">
        <f>C9-C29</f>
        <v>0</v>
      </c>
      <c r="D42" s="178">
        <f>D9-D29</f>
        <v>825</v>
      </c>
      <c r="E42" s="76"/>
      <c r="F42" s="77"/>
    </row>
    <row r="43" spans="1:10" x14ac:dyDescent="0.2">
      <c r="A43" s="270" t="s">
        <v>188</v>
      </c>
      <c r="B43" s="271"/>
      <c r="C43" s="188">
        <f>C9-C29</f>
        <v>0</v>
      </c>
      <c r="D43" s="188">
        <f>D9-D29</f>
        <v>825</v>
      </c>
      <c r="E43" s="115"/>
      <c r="F43" s="116"/>
    </row>
    <row r="44" spans="1:10" x14ac:dyDescent="0.2">
      <c r="A44" s="270" t="s">
        <v>189</v>
      </c>
      <c r="B44" s="271"/>
      <c r="C44" s="188">
        <f>C10-C31</f>
        <v>0</v>
      </c>
      <c r="D44" s="188">
        <f>D10-D31</f>
        <v>0</v>
      </c>
      <c r="E44" s="115"/>
      <c r="F44" s="116"/>
    </row>
    <row r="45" spans="1:10" x14ac:dyDescent="0.2">
      <c r="A45" s="272" t="s">
        <v>190</v>
      </c>
      <c r="B45" s="273"/>
      <c r="C45" s="188">
        <f>(C9+C10-USCITE!G108-USCITE!G116)-(C29+C31)</f>
        <v>0</v>
      </c>
      <c r="D45" s="188">
        <f>(D9+D10-USCITE!H108-USCITE!H116)-(D29+D31)</f>
        <v>825</v>
      </c>
      <c r="E45" s="115"/>
      <c r="F45" s="116"/>
    </row>
    <row r="46" spans="1:10" ht="15.75" thickBot="1" x14ac:dyDescent="0.3">
      <c r="A46" s="262" t="s">
        <v>191</v>
      </c>
      <c r="B46" s="263"/>
      <c r="C46" s="189">
        <f>(C9+C10+C12)-(C29+C31+C33)</f>
        <v>0</v>
      </c>
      <c r="D46" s="189">
        <f>(D9+D10+D12+D15)-(D29+D31+D33)</f>
        <v>3539</v>
      </c>
      <c r="E46" s="117"/>
      <c r="F46" s="118"/>
    </row>
  </sheetData>
  <mergeCells count="16">
    <mergeCell ref="A18:A19"/>
    <mergeCell ref="B18:B19"/>
    <mergeCell ref="C18:D18"/>
    <mergeCell ref="E18:F18"/>
    <mergeCell ref="A1:F1"/>
    <mergeCell ref="A2:A3"/>
    <mergeCell ref="B2:B3"/>
    <mergeCell ref="C2:D2"/>
    <mergeCell ref="E2:F2"/>
    <mergeCell ref="A46:B46"/>
    <mergeCell ref="A40:B41"/>
    <mergeCell ref="C40:D40"/>
    <mergeCell ref="E40:F40"/>
    <mergeCell ref="A43:B43"/>
    <mergeCell ref="A44:B44"/>
    <mergeCell ref="A45:B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ENTRATE</vt:lpstr>
      <vt:lpstr>USCITE</vt:lpstr>
      <vt:lpstr>QUADRO GENERALE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Client</cp:lastModifiedBy>
  <cp:lastPrinted>2023-05-23T16:15:27Z</cp:lastPrinted>
  <dcterms:created xsi:type="dcterms:W3CDTF">2020-01-24T09:10:43Z</dcterms:created>
  <dcterms:modified xsi:type="dcterms:W3CDTF">2023-09-03T14:47:17Z</dcterms:modified>
</cp:coreProperties>
</file>